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HydroEdu\Vorlesungen\MS-ETFT\"/>
    </mc:Choice>
  </mc:AlternateContent>
  <bookViews>
    <workbookView xWindow="0" yWindow="0" windowWidth="18465" windowHeight="9930" activeTab="2"/>
  </bookViews>
  <sheets>
    <sheet name="工作表 1" sheetId="1" r:id="rId1"/>
    <sheet name="Isotope 212 A1" sheetId="5" r:id="rId2"/>
    <sheet name="Isotope 212 A2" sheetId="3" r:id="rId3"/>
    <sheet name="calibration1" sheetId="4" r:id="rId4"/>
    <sheet name="calibration2" sheetId="7" r:id="rId5"/>
    <sheet name="GMWL" sheetId="6" r:id="rId6"/>
  </sheets>
  <calcPr calcId="152511"/>
</workbook>
</file>

<file path=xl/calcChain.xml><?xml version="1.0" encoding="utf-8"?>
<calcChain xmlns="http://schemas.openxmlformats.org/spreadsheetml/2006/main">
  <c r="E3" i="6" l="1"/>
  <c r="B3" i="6"/>
  <c r="E2" i="6"/>
  <c r="B2" i="6"/>
  <c r="E12" i="7"/>
  <c r="E11" i="7"/>
  <c r="E3" i="7"/>
  <c r="E2" i="7"/>
  <c r="M30" i="4"/>
  <c r="M29" i="4"/>
  <c r="M25" i="4"/>
  <c r="M24" i="4"/>
  <c r="M20" i="4"/>
  <c r="M19" i="4"/>
  <c r="M14" i="4"/>
  <c r="F14" i="4"/>
  <c r="S13" i="4"/>
  <c r="M13" i="4"/>
  <c r="F13" i="4"/>
  <c r="S12" i="4"/>
  <c r="M9" i="4"/>
  <c r="F9" i="4"/>
  <c r="M8" i="4"/>
  <c r="F8" i="4"/>
  <c r="S4" i="4"/>
  <c r="M4" i="4"/>
  <c r="F4" i="4"/>
  <c r="S3" i="4"/>
  <c r="M3" i="4"/>
  <c r="F3" i="4"/>
  <c r="I19" i="3"/>
  <c r="L19" i="3" s="1"/>
  <c r="F19" i="3"/>
  <c r="C19" i="3"/>
  <c r="I18" i="3"/>
  <c r="L18" i="3" s="1"/>
  <c r="F18" i="3"/>
  <c r="C18" i="3"/>
  <c r="I17" i="3"/>
  <c r="L17" i="3" s="1"/>
  <c r="F17" i="3"/>
  <c r="C17" i="3"/>
  <c r="I16" i="3"/>
  <c r="L16" i="3" s="1"/>
  <c r="F16" i="3"/>
  <c r="C16" i="3"/>
  <c r="I15" i="3"/>
  <c r="L15" i="3" s="1"/>
  <c r="F15" i="3"/>
  <c r="C15" i="3"/>
  <c r="I14" i="3"/>
  <c r="C14" i="3"/>
  <c r="I13" i="3"/>
  <c r="L13" i="3" s="1"/>
  <c r="F13" i="3"/>
  <c r="C13" i="3"/>
  <c r="L12" i="3"/>
  <c r="C12" i="3"/>
  <c r="I11" i="3"/>
  <c r="L11" i="3" s="1"/>
  <c r="F11" i="3"/>
  <c r="C11" i="3"/>
  <c r="I10" i="3"/>
  <c r="L10" i="3" s="1"/>
  <c r="F10" i="3"/>
  <c r="C10" i="3"/>
  <c r="I9" i="3"/>
  <c r="L9" i="3" s="1"/>
  <c r="F9" i="3"/>
  <c r="C9" i="3"/>
  <c r="I8" i="3"/>
  <c r="L8" i="3" s="1"/>
  <c r="F8" i="3"/>
  <c r="C8" i="3"/>
  <c r="I7" i="3"/>
  <c r="L7" i="3" s="1"/>
  <c r="F7" i="3"/>
  <c r="C7" i="3"/>
  <c r="I6" i="3"/>
  <c r="L6" i="3" s="1"/>
  <c r="F6" i="3"/>
  <c r="C6" i="3"/>
  <c r="I5" i="3"/>
  <c r="L5" i="3" s="1"/>
  <c r="F5" i="3"/>
  <c r="C5" i="3"/>
  <c r="I4" i="3"/>
  <c r="L4" i="3" s="1"/>
  <c r="F4" i="3"/>
  <c r="C4" i="3"/>
  <c r="I3" i="3"/>
  <c r="L3" i="3" s="1"/>
  <c r="F3" i="3"/>
  <c r="C3" i="3"/>
  <c r="I2" i="3"/>
  <c r="L2" i="3" s="1"/>
  <c r="F2" i="3"/>
  <c r="C2" i="3"/>
  <c r="H17" i="5"/>
  <c r="K17" i="5" s="1"/>
  <c r="E17" i="5"/>
  <c r="K16" i="5"/>
  <c r="H16" i="5"/>
  <c r="E16" i="5"/>
  <c r="K15" i="5"/>
  <c r="K14" i="5"/>
  <c r="H14" i="5"/>
  <c r="E14" i="5"/>
  <c r="H13" i="5"/>
  <c r="K13" i="5" s="1"/>
  <c r="E13" i="5"/>
  <c r="H12" i="5"/>
  <c r="K12" i="5" s="1"/>
  <c r="E12" i="5"/>
  <c r="H11" i="5"/>
  <c r="K11" i="5" s="1"/>
  <c r="E11" i="5"/>
  <c r="K10" i="5"/>
  <c r="H10" i="5"/>
  <c r="E10" i="5"/>
  <c r="H9" i="5"/>
  <c r="K9" i="5" s="1"/>
  <c r="E9" i="5"/>
  <c r="H8" i="5"/>
  <c r="K8" i="5" s="1"/>
  <c r="E8" i="5"/>
  <c r="H7" i="5"/>
  <c r="K7" i="5" s="1"/>
  <c r="E7" i="5"/>
  <c r="K6" i="5"/>
  <c r="H6" i="5"/>
  <c r="E6" i="5"/>
  <c r="H5" i="5"/>
  <c r="K5" i="5" s="1"/>
  <c r="E5" i="5"/>
  <c r="H4" i="5"/>
  <c r="K4" i="5" s="1"/>
  <c r="E4" i="5"/>
  <c r="H3" i="5"/>
  <c r="K3" i="5" s="1"/>
  <c r="E3" i="5"/>
  <c r="K2" i="5"/>
  <c r="H2" i="5"/>
  <c r="E2" i="5"/>
</calcChain>
</file>

<file path=xl/sharedStrings.xml><?xml version="1.0" encoding="utf-8"?>
<sst xmlns="http://schemas.openxmlformats.org/spreadsheetml/2006/main" count="195" uniqueCount="56">
  <si>
    <t>表格 1</t>
  </si>
  <si>
    <t>212 A1 65-70 1</t>
  </si>
  <si>
    <t>212 A1 65-70 2</t>
  </si>
  <si>
    <t>212 A2 50-55 1</t>
  </si>
  <si>
    <t>212 A2 50-55 2</t>
  </si>
  <si>
    <t>weight (g)</t>
  </si>
  <si>
    <t xml:space="preserve">50.65 withbag </t>
  </si>
  <si>
    <t>49.98 withbag</t>
  </si>
  <si>
    <t>Water type</t>
  </si>
  <si>
    <t xml:space="preserve">Nam </t>
  </si>
  <si>
    <t>Voss</t>
  </si>
  <si>
    <t>Nam</t>
  </si>
  <si>
    <t>Water volume (ml)</t>
  </si>
  <si>
    <t xml:space="preserve">Depth </t>
  </si>
  <si>
    <t>18O</t>
  </si>
  <si>
    <t>error</t>
  </si>
  <si>
    <t xml:space="preserve">18O Cali </t>
  </si>
  <si>
    <t>2H</t>
  </si>
  <si>
    <t>2H Cali</t>
  </si>
  <si>
    <t xml:space="preserve">17O </t>
  </si>
  <si>
    <t>d.e.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</si>
  <si>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</si>
  <si>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</si>
  <si>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</si>
  <si>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</si>
  <si>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</si>
  <si>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</si>
  <si>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</si>
  <si>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</si>
  <si>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</si>
  <si>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</si>
  <si>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</si>
  <si>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</si>
  <si>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</si>
  <si>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</si>
  <si>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</si>
  <si>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</si>
  <si>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17O</t>
  </si>
  <si>
    <t>cond.</t>
  </si>
  <si>
    <t>80-85</t>
  </si>
  <si>
    <t>85-90</t>
  </si>
  <si>
    <t>cond=condensation in the bag</t>
  </si>
  <si>
    <t xml:space="preserve">Calibration </t>
  </si>
  <si>
    <t>pure water</t>
  </si>
  <si>
    <t>212A 1</t>
  </si>
  <si>
    <t xml:space="preserve">Measured </t>
  </si>
  <si>
    <t>error(per mil)</t>
  </si>
  <si>
    <t>STD</t>
  </si>
  <si>
    <t>VOSS</t>
  </si>
  <si>
    <t>Slope</t>
  </si>
  <si>
    <t>slope</t>
  </si>
  <si>
    <t>NAMSW</t>
  </si>
  <si>
    <t xml:space="preserve">Intercept </t>
  </si>
  <si>
    <t>intercept</t>
  </si>
  <si>
    <t xml:space="preserve">STD </t>
  </si>
  <si>
    <t>212A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</si>
</sst>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_ "/>
    <numFmt numFmtId="169" formatCode="0.00_ "/>
  </numFmts>
  <fonts count="5">
    <font>
      <sz val="10"/>
      <color indexed="8"/>
      <name val="Helvetica Neue"/>
      <charset val="134"/>
    </font>
    <font>
      <b/>
      <sz val="10"/>
      <color indexed="8"/>
      <name val="Helvetica Neue"/>
      <charset val="134"/>
    </font>
    <font>
      <b/>
      <sz val="10"/>
      <color rgb="FFFF0000"/>
      <name val="Helvetica Neue"/>
      <charset val="134"/>
    </font>
    <font>
      <b/>
      <sz val="10"/>
      <color theme="4" tint="-0.249977111117893"/>
      <name val="Helvetica Neue"/>
      <charset val="134"/>
    </font>
    <font>
      <sz val="12"/>
      <color indexed="8"/>
      <name val="Helvetica Neue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3">
    <xf numFmtId="0" fontId="0" fillId="0" borderId="0" xfId="0" applyFont="1" applyAlignment="1">
      <alignment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169" fontId="0" fillId="0" borderId="1" xfId="0" applyNumberFormat="1" applyFont="1" applyBorder="1" applyAlignment="1">
      <alignment horizontal="center" vertical="top" wrapText="1"/>
    </xf>
    <xf numFmtId="168" fontId="1" fillId="3" borderId="7" xfId="0" applyNumberFormat="1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9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49" fontId="1" fillId="3" borderId="12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1" fillId="3" borderId="4" xfId="0" applyNumberFormat="1" applyFont="1" applyFill="1" applyBorder="1" applyAlignment="1">
      <alignment vertical="top" wrapText="1"/>
    </xf>
    <xf numFmtId="49" fontId="0" fillId="0" borderId="8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0" fontId="0" fillId="0" borderId="8" xfId="0" applyNumberFormat="1" applyFont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3F3F3F"/>
      <rgbColor rgb="00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samples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'Isotope 212 A1'!$E$2:$E$17</c:f>
              <c:numCache>
                <c:formatCode>0.00_ </c:formatCode>
                <c:ptCount val="16"/>
                <c:pt idx="0">
                  <c:v>-2.7973835438921624</c:v>
                </c:pt>
                <c:pt idx="1">
                  <c:v>-4.1723467686113365</c:v>
                </c:pt>
                <c:pt idx="2">
                  <c:v>-4.605989016407384</c:v>
                </c:pt>
                <c:pt idx="3">
                  <c:v>-6.2982514468309825</c:v>
                </c:pt>
                <c:pt idx="4">
                  <c:v>-6.7636236151974725</c:v>
                </c:pt>
                <c:pt idx="5">
                  <c:v>-6.7636236151974725</c:v>
                </c:pt>
                <c:pt idx="6">
                  <c:v>-6.26652152626054</c:v>
                </c:pt>
                <c:pt idx="7">
                  <c:v>-6.2453682458802451</c:v>
                </c:pt>
                <c:pt idx="8">
                  <c:v>-6.3405580075915724</c:v>
                </c:pt>
                <c:pt idx="9">
                  <c:v>-6.5415141712043754</c:v>
                </c:pt>
                <c:pt idx="10">
                  <c:v>-6.5520908113945229</c:v>
                </c:pt>
                <c:pt idx="11">
                  <c:v>-6.753046975007325</c:v>
                </c:pt>
                <c:pt idx="12">
                  <c:v>-6.8376600965285039</c:v>
                </c:pt>
                <c:pt idx="14">
                  <c:v>-6.5732440917748169</c:v>
                </c:pt>
                <c:pt idx="15">
                  <c:v>-6.1607551243590652</c:v>
                </c:pt>
              </c:numCache>
            </c:numRef>
          </c:xVal>
          <c:yVal>
            <c:numRef>
              <c:f>'Isotope 212 A1'!$H$2:$H$17</c:f>
              <c:numCache>
                <c:formatCode>0.00_ </c:formatCode>
                <c:ptCount val="16"/>
                <c:pt idx="0">
                  <c:v>-46.484990561540286</c:v>
                </c:pt>
                <c:pt idx="1">
                  <c:v>-21.155533955811119</c:v>
                </c:pt>
                <c:pt idx="2">
                  <c:v>-24.121461780584532</c:v>
                </c:pt>
                <c:pt idx="3">
                  <c:v>-26.892547631467725</c:v>
                </c:pt>
                <c:pt idx="4">
                  <c:v>-29.12240577710029</c:v>
                </c:pt>
                <c:pt idx="5">
                  <c:v>-24.673514039940169</c:v>
                </c:pt>
                <c:pt idx="6">
                  <c:v>-24.337952862684784</c:v>
                </c:pt>
                <c:pt idx="7">
                  <c:v>-25.517829260131144</c:v>
                </c:pt>
                <c:pt idx="8">
                  <c:v>-25.550302922446178</c:v>
                </c:pt>
                <c:pt idx="9">
                  <c:v>-25.442057381396054</c:v>
                </c:pt>
                <c:pt idx="10">
                  <c:v>-28.148195907649171</c:v>
                </c:pt>
                <c:pt idx="11">
                  <c:v>-30.659492460012064</c:v>
                </c:pt>
                <c:pt idx="12">
                  <c:v>-32.066684493663686</c:v>
                </c:pt>
                <c:pt idx="14">
                  <c:v>-31.406386693257922</c:v>
                </c:pt>
                <c:pt idx="15">
                  <c:v>-30.323931282756675</c:v>
                </c:pt>
              </c:numCache>
            </c:numRef>
          </c:yVal>
          <c:smooth val="0"/>
        </c:ser>
        <c:ser>
          <c:idx val="1"/>
          <c:order val="1"/>
          <c:tx>
            <c:v>GMWL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GMWL!$A$2:$A$3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GMWL!$B$2:$B$3</c:f>
              <c:numCache>
                <c:formatCode>General</c:formatCode>
                <c:ptCount val="2"/>
                <c:pt idx="0">
                  <c:v>-70</c:v>
                </c:pt>
                <c:pt idx="1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MMWL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solidFill>
                  <a:schemeClr val="accent3"/>
                </a:solidFill>
                <a:round/>
              </a:ln>
              <a:effectLst/>
            </c:spPr>
          </c:dPt>
          <c:xVal>
            <c:numRef>
              <c:f>GMWL!$D$2:$D$3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GMWL!$E$2:$E$3</c:f>
              <c:numCache>
                <c:formatCode>General</c:formatCode>
                <c:ptCount val="2"/>
                <c:pt idx="0">
                  <c:v>-60</c:v>
                </c:pt>
                <c:pt idx="1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93704"/>
        <c:axId val="419994880"/>
      </c:scatterChart>
      <c:valAx>
        <c:axId val="419993704"/>
        <c:scaling>
          <c:orientation val="minMax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18O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94880"/>
        <c:crossesAt val="-100"/>
        <c:crossBetween val="midCat"/>
      </c:valAx>
      <c:valAx>
        <c:axId val="419994880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2H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9370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'Isotope 212 A1'!$F$1</c:f>
              <c:strCache>
                <c:ptCount val="1"/>
                <c:pt idx="0">
                  <c:v>2H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plus>
            <c:min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'Isotope 212 A1'!$E$2:$E$17</c:f>
              <c:numCache>
                <c:formatCode>0.00_ </c:formatCode>
                <c:ptCount val="16"/>
                <c:pt idx="0">
                  <c:v>-2.7973835438921624</c:v>
                </c:pt>
                <c:pt idx="1">
                  <c:v>-4.1723467686113365</c:v>
                </c:pt>
                <c:pt idx="2">
                  <c:v>-4.605989016407384</c:v>
                </c:pt>
                <c:pt idx="3">
                  <c:v>-6.2982514468309825</c:v>
                </c:pt>
                <c:pt idx="4">
                  <c:v>-6.7636236151974725</c:v>
                </c:pt>
                <c:pt idx="5">
                  <c:v>-6.7636236151974725</c:v>
                </c:pt>
                <c:pt idx="6">
                  <c:v>-6.26652152626054</c:v>
                </c:pt>
                <c:pt idx="7">
                  <c:v>-6.2453682458802451</c:v>
                </c:pt>
                <c:pt idx="8">
                  <c:v>-6.3405580075915724</c:v>
                </c:pt>
                <c:pt idx="9">
                  <c:v>-6.5415141712043754</c:v>
                </c:pt>
                <c:pt idx="10">
                  <c:v>-6.5520908113945229</c:v>
                </c:pt>
                <c:pt idx="11">
                  <c:v>-6.753046975007325</c:v>
                </c:pt>
                <c:pt idx="12">
                  <c:v>-6.8376600965285039</c:v>
                </c:pt>
                <c:pt idx="14">
                  <c:v>-6.5732440917748169</c:v>
                </c:pt>
                <c:pt idx="15">
                  <c:v>-6.1607551243590652</c:v>
                </c:pt>
              </c:numCache>
            </c:numRef>
          </c:xVal>
          <c:yVal>
            <c:numRef>
              <c:f>'Isotope 212 A1'!$B$2:$B$17</c:f>
              <c:numCache>
                <c:formatCode>0.0_ </c:formatCode>
                <c:ptCount val="16"/>
                <c:pt idx="0" formatCode="General">
                  <c:v>2.5</c:v>
                </c:pt>
                <c:pt idx="1">
                  <c:v>7.5</c:v>
                </c:pt>
                <c:pt idx="2" formatCode="General">
                  <c:v>12.5</c:v>
                </c:pt>
                <c:pt idx="3">
                  <c:v>17.5</c:v>
                </c:pt>
                <c:pt idx="4" formatCode="General">
                  <c:v>22.5</c:v>
                </c:pt>
                <c:pt idx="5">
                  <c:v>27.5</c:v>
                </c:pt>
                <c:pt idx="6" formatCode="General">
                  <c:v>32.5</c:v>
                </c:pt>
                <c:pt idx="7">
                  <c:v>37.5</c:v>
                </c:pt>
                <c:pt idx="8" formatCode="General">
                  <c:v>42.5</c:v>
                </c:pt>
                <c:pt idx="9">
                  <c:v>47.5</c:v>
                </c:pt>
                <c:pt idx="10" formatCode="General">
                  <c:v>52.5</c:v>
                </c:pt>
                <c:pt idx="11">
                  <c:v>57.5</c:v>
                </c:pt>
                <c:pt idx="12" formatCode="General">
                  <c:v>62.5</c:v>
                </c:pt>
                <c:pt idx="13">
                  <c:v>67.5</c:v>
                </c:pt>
                <c:pt idx="14" formatCode="General">
                  <c:v>72.5</c:v>
                </c:pt>
                <c:pt idx="15">
                  <c:v>77.5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95664"/>
        <c:axId val="419996056"/>
      </c:scatterChart>
      <c:valAx>
        <c:axId val="4199956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18O Cali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96056"/>
        <c:crosses val="autoZero"/>
        <c:crossBetween val="midCat"/>
      </c:valAx>
      <c:valAx>
        <c:axId val="41999605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95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09090909090898E-2"/>
          <c:y val="0.110001209336075"/>
          <c:w val="0.80919472045083796"/>
          <c:h val="0.8648446003144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28575" cmpd="dbl">
                  <a:solidFill>
                    <a:schemeClr val="accent5">
                      <a:lumMod val="50000"/>
                    </a:schemeClr>
                  </a:solidFill>
                  <a:prstDash val="sysDash"/>
                </a:ln>
                <a:effectLst/>
              </c:spPr>
            </c:marker>
            <c:bubble3D val="0"/>
            <c:spPr>
              <a:ln w="28575" cap="rnd" cmpd="sng">
                <a:solidFill>
                  <a:schemeClr val="accent5">
                    <a:lumMod val="50000"/>
                  </a:schemeClr>
                </a:solidFill>
                <a:prstDash val="sysDash"/>
                <a:round/>
              </a:ln>
              <a:effectLst/>
            </c:spPr>
          </c:dPt>
          <c:dPt>
            <c:idx val="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 cmpd="sng">
                <a:solidFill>
                  <a:schemeClr val="accent5">
                    <a:lumMod val="50000"/>
                  </a:schemeClr>
                </a:solidFill>
                <a:prstDash val="sysDash"/>
                <a:round/>
              </a:ln>
              <a:effectLst/>
            </c:spPr>
          </c:dPt>
          <c:errBars>
            <c:errDir val="x"/>
            <c:errBarType val="both"/>
            <c:errValType val="cust"/>
            <c:noEndCap val="0"/>
            <c:plus>
              <c:numRef>
                <c:f>'Isotope 212 A2'!$E$2:$E$19</c:f>
                <c:numCache>
                  <c:formatCode>General</c:formatCode>
                  <c:ptCount val="18"/>
                  <c:pt idx="0">
                    <c:v>0.32</c:v>
                  </c:pt>
                  <c:pt idx="1">
                    <c:v>0.46</c:v>
                  </c:pt>
                  <c:pt idx="2">
                    <c:v>0.26</c:v>
                  </c:pt>
                  <c:pt idx="3">
                    <c:v>0.37</c:v>
                  </c:pt>
                  <c:pt idx="4">
                    <c:v>0.25</c:v>
                  </c:pt>
                  <c:pt idx="5">
                    <c:v>0.12</c:v>
                  </c:pt>
                  <c:pt idx="6">
                    <c:v>0.32</c:v>
                  </c:pt>
                  <c:pt idx="7">
                    <c:v>0.19</c:v>
                  </c:pt>
                  <c:pt idx="8">
                    <c:v>0.3</c:v>
                  </c:pt>
                  <c:pt idx="9">
                    <c:v>0.15</c:v>
                  </c:pt>
                  <c:pt idx="11">
                    <c:v>0.19</c:v>
                  </c:pt>
                  <c:pt idx="12">
                    <c:v>0</c:v>
                  </c:pt>
                  <c:pt idx="13">
                    <c:v>0.17</c:v>
                  </c:pt>
                  <c:pt idx="14">
                    <c:v>0.2</c:v>
                  </c:pt>
                  <c:pt idx="15">
                    <c:v>0.16</c:v>
                  </c:pt>
                  <c:pt idx="16">
                    <c:v>0.22</c:v>
                  </c:pt>
                  <c:pt idx="17">
                    <c:v>0.33</c:v>
                  </c:pt>
                </c:numCache>
              </c:numRef>
            </c:plus>
            <c:minus>
              <c:numRef>
                <c:f>'Isotope 212 A2'!$E$2:$E$19</c:f>
                <c:numCache>
                  <c:formatCode>General</c:formatCode>
                  <c:ptCount val="18"/>
                  <c:pt idx="0">
                    <c:v>0.32</c:v>
                  </c:pt>
                  <c:pt idx="1">
                    <c:v>0.46</c:v>
                  </c:pt>
                  <c:pt idx="2">
                    <c:v>0.26</c:v>
                  </c:pt>
                  <c:pt idx="3">
                    <c:v>0.37</c:v>
                  </c:pt>
                  <c:pt idx="4">
                    <c:v>0.25</c:v>
                  </c:pt>
                  <c:pt idx="5">
                    <c:v>0.12</c:v>
                  </c:pt>
                  <c:pt idx="6">
                    <c:v>0.32</c:v>
                  </c:pt>
                  <c:pt idx="7">
                    <c:v>0.19</c:v>
                  </c:pt>
                  <c:pt idx="8">
                    <c:v>0.3</c:v>
                  </c:pt>
                  <c:pt idx="9">
                    <c:v>0.15</c:v>
                  </c:pt>
                  <c:pt idx="11">
                    <c:v>0.19</c:v>
                  </c:pt>
                  <c:pt idx="12">
                    <c:v>0</c:v>
                  </c:pt>
                  <c:pt idx="13">
                    <c:v>0.17</c:v>
                  </c:pt>
                  <c:pt idx="14">
                    <c:v>0.2</c:v>
                  </c:pt>
                  <c:pt idx="15">
                    <c:v>0.16</c:v>
                  </c:pt>
                  <c:pt idx="16">
                    <c:v>0.22</c:v>
                  </c:pt>
                  <c:pt idx="17">
                    <c:v>0.33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'Isotope 212 A2'!$F$2:$F$19</c:f>
              <c:numCache>
                <c:formatCode>0.00_ </c:formatCode>
                <c:ptCount val="18"/>
                <c:pt idx="0">
                  <c:v>-5.7905727177039035</c:v>
                </c:pt>
                <c:pt idx="1">
                  <c:v>-6.9751564190004229</c:v>
                </c:pt>
                <c:pt idx="2">
                  <c:v>-6.9857330591905695</c:v>
                </c:pt>
                <c:pt idx="3">
                  <c:v>-6.287674806640835</c:v>
                </c:pt>
                <c:pt idx="4">
                  <c:v>-4.775503366100236</c:v>
                </c:pt>
                <c:pt idx="5">
                  <c:v>-6.6895871338664401</c:v>
                </c:pt>
                <c:pt idx="6">
                  <c:v>-6.7636236151974725</c:v>
                </c:pt>
                <c:pt idx="7">
                  <c:v>-6.6261272927255552</c:v>
                </c:pt>
                <c:pt idx="8">
                  <c:v>-5.5735581303976618</c:v>
                </c:pt>
                <c:pt idx="9">
                  <c:v>-4.8606292076252942</c:v>
                </c:pt>
                <c:pt idx="11">
                  <c:v>-5.1160067322004705</c:v>
                </c:pt>
                <c:pt idx="13">
                  <c:v>-5.2224140341067944</c:v>
                </c:pt>
                <c:pt idx="14">
                  <c:v>-5.5948395907789257</c:v>
                </c:pt>
                <c:pt idx="15">
                  <c:v>-5.4033064473475436</c:v>
                </c:pt>
                <c:pt idx="16">
                  <c:v>-5.7059595961827236</c:v>
                </c:pt>
                <c:pt idx="17">
                  <c:v>-5.6953829559925762</c:v>
                </c:pt>
              </c:numCache>
            </c:numRef>
          </c:xVal>
          <c:yVal>
            <c:numRef>
              <c:f>'Isotope 212 A2'!$C$2:$C$19</c:f>
              <c:numCache>
                <c:formatCode>General</c:formatCode>
                <c:ptCount val="18"/>
                <c:pt idx="0">
                  <c:v>82.5</c:v>
                </c:pt>
                <c:pt idx="1">
                  <c:v>87.5</c:v>
                </c:pt>
                <c:pt idx="2">
                  <c:v>92.5</c:v>
                </c:pt>
                <c:pt idx="3">
                  <c:v>97.5</c:v>
                </c:pt>
                <c:pt idx="4">
                  <c:v>102.5</c:v>
                </c:pt>
                <c:pt idx="5">
                  <c:v>107.5</c:v>
                </c:pt>
                <c:pt idx="6">
                  <c:v>112.5</c:v>
                </c:pt>
                <c:pt idx="7">
                  <c:v>117.5</c:v>
                </c:pt>
                <c:pt idx="8">
                  <c:v>122.5</c:v>
                </c:pt>
                <c:pt idx="9">
                  <c:v>127.5</c:v>
                </c:pt>
                <c:pt idx="10">
                  <c:v>132.5</c:v>
                </c:pt>
                <c:pt idx="11">
                  <c:v>137.5</c:v>
                </c:pt>
                <c:pt idx="12">
                  <c:v>142.5</c:v>
                </c:pt>
                <c:pt idx="13">
                  <c:v>147.5</c:v>
                </c:pt>
                <c:pt idx="14">
                  <c:v>152.5</c:v>
                </c:pt>
                <c:pt idx="15">
                  <c:v>157.5</c:v>
                </c:pt>
                <c:pt idx="16">
                  <c:v>162.5</c:v>
                </c:pt>
                <c:pt idx="17">
                  <c:v>167.5</c:v>
                </c:pt>
              </c:numCache>
            </c:numRef>
          </c:yVal>
          <c:smooth val="0"/>
        </c:ser>
        <c:ser>
          <c:idx val="1"/>
          <c:order val="1"/>
          <c:tx>
            <c:v>A1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plus>
            <c:min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plus>
            <c:min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'Isotope 212 A1'!$E$2:$E$17</c:f>
              <c:numCache>
                <c:formatCode>0.00_ </c:formatCode>
                <c:ptCount val="16"/>
                <c:pt idx="0">
                  <c:v>-2.7973835438921624</c:v>
                </c:pt>
                <c:pt idx="1">
                  <c:v>-4.1723467686113365</c:v>
                </c:pt>
                <c:pt idx="2">
                  <c:v>-4.605989016407384</c:v>
                </c:pt>
                <c:pt idx="3">
                  <c:v>-6.2982514468309825</c:v>
                </c:pt>
                <c:pt idx="4">
                  <c:v>-6.7636236151974725</c:v>
                </c:pt>
                <c:pt idx="5">
                  <c:v>-6.7636236151974725</c:v>
                </c:pt>
                <c:pt idx="6">
                  <c:v>-6.26652152626054</c:v>
                </c:pt>
                <c:pt idx="7">
                  <c:v>-6.2453682458802451</c:v>
                </c:pt>
                <c:pt idx="8">
                  <c:v>-6.3405580075915724</c:v>
                </c:pt>
                <c:pt idx="9">
                  <c:v>-6.5415141712043754</c:v>
                </c:pt>
                <c:pt idx="10">
                  <c:v>-6.5520908113945229</c:v>
                </c:pt>
                <c:pt idx="11">
                  <c:v>-6.753046975007325</c:v>
                </c:pt>
                <c:pt idx="12">
                  <c:v>-6.8376600965285039</c:v>
                </c:pt>
                <c:pt idx="14">
                  <c:v>-6.5732440917748169</c:v>
                </c:pt>
                <c:pt idx="15">
                  <c:v>-6.1607551243590652</c:v>
                </c:pt>
              </c:numCache>
            </c:numRef>
          </c:xVal>
          <c:yVal>
            <c:numRef>
              <c:f>'Isotope 212 A1'!$B$2:$B$17</c:f>
              <c:numCache>
                <c:formatCode>0.0_ </c:formatCode>
                <c:ptCount val="16"/>
                <c:pt idx="0" formatCode="General">
                  <c:v>2.5</c:v>
                </c:pt>
                <c:pt idx="1">
                  <c:v>7.5</c:v>
                </c:pt>
                <c:pt idx="2" formatCode="General">
                  <c:v>12.5</c:v>
                </c:pt>
                <c:pt idx="3">
                  <c:v>17.5</c:v>
                </c:pt>
                <c:pt idx="4" formatCode="General">
                  <c:v>22.5</c:v>
                </c:pt>
                <c:pt idx="5">
                  <c:v>27.5</c:v>
                </c:pt>
                <c:pt idx="6" formatCode="General">
                  <c:v>32.5</c:v>
                </c:pt>
                <c:pt idx="7">
                  <c:v>37.5</c:v>
                </c:pt>
                <c:pt idx="8" formatCode="General">
                  <c:v>42.5</c:v>
                </c:pt>
                <c:pt idx="9">
                  <c:v>47.5</c:v>
                </c:pt>
                <c:pt idx="10" formatCode="General">
                  <c:v>52.5</c:v>
                </c:pt>
                <c:pt idx="11">
                  <c:v>57.5</c:v>
                </c:pt>
                <c:pt idx="12" formatCode="General">
                  <c:v>62.5</c:v>
                </c:pt>
                <c:pt idx="13">
                  <c:v>67.5</c:v>
                </c:pt>
                <c:pt idx="14" formatCode="General">
                  <c:v>72.5</c:v>
                </c:pt>
                <c:pt idx="15">
                  <c:v>77.5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98408"/>
        <c:axId val="419998800"/>
      </c:scatterChart>
      <c:valAx>
        <c:axId val="4199984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18O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98800"/>
        <c:crosses val="autoZero"/>
        <c:crossBetween val="midCat"/>
        <c:majorUnit val="1"/>
        <c:minorUnit val="0.5"/>
      </c:valAx>
      <c:valAx>
        <c:axId val="41999880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98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39973439575001"/>
          <c:y val="5.2821128451380601E-2"/>
          <c:w val="0.83007968127489995"/>
          <c:h val="0.80009603841536603"/>
        </c:manualLayout>
      </c:layout>
      <c:scatterChart>
        <c:scatterStyle val="lineMarker"/>
        <c:varyColors val="0"/>
        <c:ser>
          <c:idx val="1"/>
          <c:order val="0"/>
          <c:tx>
            <c:v>GMWL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GMWL!$A$2:$A$3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GMWL!$B$2:$B$3</c:f>
              <c:numCache>
                <c:formatCode>General</c:formatCode>
                <c:ptCount val="2"/>
                <c:pt idx="0">
                  <c:v>-70</c:v>
                </c:pt>
                <c:pt idx="1">
                  <c:v>10</c:v>
                </c:pt>
              </c:numCache>
            </c:numRef>
          </c:yVal>
          <c:smooth val="0"/>
        </c:ser>
        <c:ser>
          <c:idx val="2"/>
          <c:order val="1"/>
          <c:tx>
            <c:v>MMWL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solidFill>
                  <a:schemeClr val="accent3"/>
                </a:solidFill>
                <a:round/>
              </a:ln>
              <a:effectLst/>
            </c:spPr>
          </c:dPt>
          <c:xVal>
            <c:numRef>
              <c:f>GMWL!$D$2:$D$3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GMWL!$E$2:$E$3</c:f>
              <c:numCache>
                <c:formatCode>General</c:formatCode>
                <c:ptCount val="2"/>
                <c:pt idx="0">
                  <c:v>-60</c:v>
                </c:pt>
                <c:pt idx="1">
                  <c:v>20</c:v>
                </c:pt>
              </c:numCache>
            </c:numRef>
          </c:yVal>
          <c:smooth val="0"/>
        </c:ser>
        <c:ser>
          <c:idx val="0"/>
          <c:order val="2"/>
          <c:tx>
            <c:v>sample A2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'Isotope 212 A2'!$F$2:$F$19</c:f>
              <c:numCache>
                <c:formatCode>0.00_ </c:formatCode>
                <c:ptCount val="18"/>
                <c:pt idx="0">
                  <c:v>-5.7905727177039035</c:v>
                </c:pt>
                <c:pt idx="1">
                  <c:v>-6.9751564190004229</c:v>
                </c:pt>
                <c:pt idx="2">
                  <c:v>-6.9857330591905695</c:v>
                </c:pt>
                <c:pt idx="3">
                  <c:v>-6.287674806640835</c:v>
                </c:pt>
                <c:pt idx="4">
                  <c:v>-4.775503366100236</c:v>
                </c:pt>
                <c:pt idx="5">
                  <c:v>-6.6895871338664401</c:v>
                </c:pt>
                <c:pt idx="6">
                  <c:v>-6.7636236151974725</c:v>
                </c:pt>
                <c:pt idx="7">
                  <c:v>-6.6261272927255552</c:v>
                </c:pt>
                <c:pt idx="8">
                  <c:v>-5.5735581303976618</c:v>
                </c:pt>
                <c:pt idx="9">
                  <c:v>-4.8606292076252942</c:v>
                </c:pt>
                <c:pt idx="11">
                  <c:v>-5.1160067322004705</c:v>
                </c:pt>
                <c:pt idx="13">
                  <c:v>-5.2224140341067944</c:v>
                </c:pt>
                <c:pt idx="14">
                  <c:v>-5.5948395907789257</c:v>
                </c:pt>
                <c:pt idx="15">
                  <c:v>-5.4033064473475436</c:v>
                </c:pt>
                <c:pt idx="16">
                  <c:v>-5.7059595961827236</c:v>
                </c:pt>
                <c:pt idx="17">
                  <c:v>-5.6953829559925762</c:v>
                </c:pt>
              </c:numCache>
            </c:numRef>
          </c:xVal>
          <c:yVal>
            <c:numRef>
              <c:f>'Isotope 212 A2'!$I$2:$I$19</c:f>
              <c:numCache>
                <c:formatCode>0.00_ </c:formatCode>
                <c:ptCount val="18"/>
                <c:pt idx="0">
                  <c:v>-28.191494124069219</c:v>
                </c:pt>
                <c:pt idx="1">
                  <c:v>-34.318191747506276</c:v>
                </c:pt>
                <c:pt idx="2">
                  <c:v>-32.467192995549141</c:v>
                </c:pt>
                <c:pt idx="3">
                  <c:v>-30.161562971181489</c:v>
                </c:pt>
                <c:pt idx="4">
                  <c:v>-26.69342789711974</c:v>
                </c:pt>
                <c:pt idx="5">
                  <c:v>-33.322332769845119</c:v>
                </c:pt>
                <c:pt idx="6">
                  <c:v>-33.15996445826994</c:v>
                </c:pt>
                <c:pt idx="7">
                  <c:v>-30.46465048612184</c:v>
                </c:pt>
                <c:pt idx="8">
                  <c:v>-27.47026635198921</c:v>
                </c:pt>
                <c:pt idx="9">
                  <c:v>-29.628150948848859</c:v>
                </c:pt>
                <c:pt idx="11">
                  <c:v>-27.772370195549563</c:v>
                </c:pt>
                <c:pt idx="12">
                  <c:v>-31.276492043997774</c:v>
                </c:pt>
                <c:pt idx="13">
                  <c:v>-26.186325016857719</c:v>
                </c:pt>
                <c:pt idx="14">
                  <c:v>-26.240272131779211</c:v>
                </c:pt>
                <c:pt idx="15">
                  <c:v>-25.50659136884693</c:v>
                </c:pt>
                <c:pt idx="16">
                  <c:v>-27.606968202398548</c:v>
                </c:pt>
                <c:pt idx="17">
                  <c:v>-29.360545967410562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99584"/>
        <c:axId val="419999976"/>
      </c:scatterChart>
      <c:valAx>
        <c:axId val="419999584"/>
        <c:scaling>
          <c:orientation val="minMax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18O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99976"/>
        <c:crossesAt val="-100"/>
        <c:crossBetween val="midCat"/>
      </c:valAx>
      <c:valAx>
        <c:axId val="419999976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2H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9958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625"/>
                  <c:y val="0.667577591255123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calibration1!$P$3:$P$8</c:f>
              <c:numCache>
                <c:formatCode>General</c:formatCode>
                <c:ptCount val="6"/>
                <c:pt idx="0">
                  <c:v>-7.22</c:v>
                </c:pt>
                <c:pt idx="1">
                  <c:v>1.93</c:v>
                </c:pt>
                <c:pt idx="2">
                  <c:v>-6.53</c:v>
                </c:pt>
                <c:pt idx="3">
                  <c:v>1.1399999999999999</c:v>
                </c:pt>
                <c:pt idx="4">
                  <c:v>-7.82</c:v>
                </c:pt>
                <c:pt idx="5">
                  <c:v>0.27</c:v>
                </c:pt>
              </c:numCache>
            </c:numRef>
          </c:xVal>
          <c:yVal>
            <c:numRef>
              <c:f>calibration1!$R$3:$R$8</c:f>
              <c:numCache>
                <c:formatCode>General</c:formatCode>
                <c:ptCount val="6"/>
                <c:pt idx="0">
                  <c:v>-8.92</c:v>
                </c:pt>
                <c:pt idx="1">
                  <c:v>0.05</c:v>
                </c:pt>
                <c:pt idx="2">
                  <c:v>-8.92</c:v>
                </c:pt>
                <c:pt idx="3">
                  <c:v>0.05</c:v>
                </c:pt>
                <c:pt idx="4">
                  <c:v>-8.92</c:v>
                </c:pt>
                <c:pt idx="5">
                  <c:v>0.05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98016"/>
        <c:axId val="419997624"/>
      </c:scatterChart>
      <c:valAx>
        <c:axId val="41999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97624"/>
        <c:crosses val="autoZero"/>
        <c:crossBetween val="midCat"/>
      </c:valAx>
      <c:valAx>
        <c:axId val="41999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98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540949759119099E-2"/>
          <c:y val="6.6137566137566099E-3"/>
          <c:w val="0.82794218857536095"/>
          <c:h val="0.9029982363315699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585798816568"/>
                  <c:y val="-1.4755610205963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calibration1!$P$12:$P$17</c:f>
              <c:numCache>
                <c:formatCode>General</c:formatCode>
                <c:ptCount val="6"/>
                <c:pt idx="0">
                  <c:v>-57.85</c:v>
                </c:pt>
                <c:pt idx="1">
                  <c:v>6.02</c:v>
                </c:pt>
                <c:pt idx="2">
                  <c:v>-55.01</c:v>
                </c:pt>
                <c:pt idx="3">
                  <c:v>4.37</c:v>
                </c:pt>
                <c:pt idx="4">
                  <c:v>-55.8</c:v>
                </c:pt>
                <c:pt idx="5">
                  <c:v>2.08</c:v>
                </c:pt>
              </c:numCache>
            </c:numRef>
          </c:xVal>
          <c:yVal>
            <c:numRef>
              <c:f>calibration1!$R$12:$R$17</c:f>
              <c:numCache>
                <c:formatCode>General</c:formatCode>
                <c:ptCount val="6"/>
                <c:pt idx="0">
                  <c:v>-60.9</c:v>
                </c:pt>
                <c:pt idx="1">
                  <c:v>4.5999999999999996</c:v>
                </c:pt>
                <c:pt idx="2">
                  <c:v>-60.9</c:v>
                </c:pt>
                <c:pt idx="3">
                  <c:v>4.5999999999999996</c:v>
                </c:pt>
                <c:pt idx="4">
                  <c:v>-60.9</c:v>
                </c:pt>
                <c:pt idx="5">
                  <c:v>4.5999999999999996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448576"/>
        <c:axId val="423448968"/>
      </c:scatterChart>
      <c:valAx>
        <c:axId val="42344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3448968"/>
        <c:crosses val="autoZero"/>
        <c:crossBetween val="midCat"/>
      </c:valAx>
      <c:valAx>
        <c:axId val="42344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3448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474345</xdr:colOff>
      <xdr:row>23</xdr:row>
      <xdr:rowOff>5080</xdr:rowOff>
    </xdr:from>
    <xdr:to>
      <xdr:col>16</xdr:col>
      <xdr:colOff>268605</xdr:colOff>
      <xdr:row>39</xdr:row>
      <xdr:rowOff>150495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215900</xdr:colOff>
      <xdr:row>1</xdr:row>
      <xdr:rowOff>20955</xdr:rowOff>
    </xdr:from>
    <xdr:to>
      <xdr:col>16</xdr:col>
      <xdr:colOff>64135</xdr:colOff>
      <xdr:row>21</xdr:row>
      <xdr:rowOff>58420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</xdr:colOff>
      <xdr:row>0</xdr:row>
      <xdr:rowOff>24130</xdr:rowOff>
    </xdr:from>
    <xdr:to>
      <xdr:col>19</xdr:col>
      <xdr:colOff>189865</xdr:colOff>
      <xdr:row>31</xdr:row>
      <xdr:rowOff>78740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</xdr:colOff>
      <xdr:row>19</xdr:row>
      <xdr:rowOff>30480</xdr:rowOff>
    </xdr:from>
    <xdr:to>
      <xdr:col>6</xdr:col>
      <xdr:colOff>647700</xdr:colOff>
      <xdr:row>34</xdr:row>
      <xdr:rowOff>160655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170180</xdr:colOff>
      <xdr:row>14</xdr:row>
      <xdr:rowOff>66040</xdr:rowOff>
    </xdr:from>
    <xdr:to>
      <xdr:col>5</xdr:col>
      <xdr:colOff>352425</xdr:colOff>
      <xdr:row>31</xdr:row>
      <xdr:rowOff>133985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205105</xdr:colOff>
      <xdr:row>17</xdr:row>
      <xdr:rowOff>88900</xdr:rowOff>
    </xdr:from>
    <xdr:to>
      <xdr:col>18</xdr:col>
      <xdr:colOff>854075</xdr:colOff>
      <xdr:row>34</xdr:row>
      <xdr:rowOff>119380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3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F2" sqref="F2"/>
    </sheetView>
  </sheetViews>
  <sheetFormatPr baseColWidth="10" defaultColWidth="16.28515625" defaultRowHeight="19.899999999999999" customHeight="1"/>
  <cols>
    <col min="1" max="256" width="16.28515625" style="8" customWidth="1"/>
  </cols>
  <sheetData>
    <row r="1" spans="1:7" ht="30.95" customHeight="1">
      <c r="A1" s="42" t="s">
        <v>0</v>
      </c>
      <c r="B1" s="42"/>
      <c r="C1" s="42"/>
      <c r="D1" s="42"/>
      <c r="E1" s="42"/>
      <c r="F1" s="42"/>
      <c r="G1" s="42"/>
    </row>
    <row r="2" spans="1:7" ht="20.25" customHeight="1">
      <c r="A2" s="19"/>
      <c r="B2" s="24" t="s">
        <v>1</v>
      </c>
      <c r="C2" s="24" t="s">
        <v>2</v>
      </c>
      <c r="D2" s="24" t="s">
        <v>3</v>
      </c>
      <c r="E2" s="24" t="s">
        <v>4</v>
      </c>
      <c r="F2" s="19"/>
      <c r="G2" s="19"/>
    </row>
    <row r="3" spans="1:7" ht="20.25" customHeight="1">
      <c r="A3" s="34" t="s">
        <v>5</v>
      </c>
      <c r="B3" s="35">
        <v>50.04</v>
      </c>
      <c r="C3" s="31">
        <v>50.37</v>
      </c>
      <c r="D3" s="36" t="s">
        <v>6</v>
      </c>
      <c r="E3" s="36" t="s">
        <v>7</v>
      </c>
      <c r="F3" s="26"/>
      <c r="G3" s="26"/>
    </row>
    <row r="4" spans="1:7" ht="20.100000000000001" customHeight="1">
      <c r="A4" s="37" t="s">
        <v>8</v>
      </c>
      <c r="B4" s="38" t="s">
        <v>9</v>
      </c>
      <c r="C4" s="39" t="s">
        <v>10</v>
      </c>
      <c r="D4" s="39" t="s">
        <v>11</v>
      </c>
      <c r="E4" s="39" t="s">
        <v>10</v>
      </c>
      <c r="F4" s="28"/>
      <c r="G4" s="28"/>
    </row>
    <row r="5" spans="1:7" ht="24">
      <c r="A5" s="37" t="s">
        <v>12</v>
      </c>
      <c r="B5" s="40">
        <v>4.3</v>
      </c>
      <c r="C5" s="32">
        <v>4.3</v>
      </c>
      <c r="D5" s="32">
        <v>4.4000000000000004</v>
      </c>
      <c r="E5" s="32">
        <v>4.4000000000000004</v>
      </c>
      <c r="F5" s="28"/>
      <c r="G5" s="28"/>
    </row>
    <row r="6" spans="1:7" ht="20.100000000000001" customHeight="1">
      <c r="A6" s="41"/>
      <c r="B6" s="27"/>
      <c r="C6" s="28"/>
      <c r="D6" s="28"/>
      <c r="E6" s="28"/>
      <c r="F6" s="28"/>
      <c r="G6" s="28"/>
    </row>
    <row r="7" spans="1:7" ht="20.100000000000001" customHeight="1">
      <c r="A7" s="41"/>
      <c r="B7" s="27"/>
      <c r="C7" s="28"/>
      <c r="D7" s="28"/>
      <c r="E7" s="28"/>
      <c r="F7" s="28"/>
      <c r="G7" s="28"/>
    </row>
    <row r="8" spans="1:7" ht="20.100000000000001" customHeight="1">
      <c r="A8" s="41"/>
      <c r="B8" s="27"/>
      <c r="C8" s="28"/>
      <c r="D8" s="28"/>
      <c r="E8" s="28"/>
      <c r="F8" s="28"/>
      <c r="G8" s="28"/>
    </row>
    <row r="9" spans="1:7" ht="20.100000000000001" customHeight="1">
      <c r="A9" s="41"/>
      <c r="B9" s="27"/>
      <c r="C9" s="28"/>
      <c r="D9" s="28"/>
      <c r="E9" s="28"/>
      <c r="F9" s="28"/>
      <c r="G9" s="28"/>
    </row>
    <row r="10" spans="1:7" ht="20.100000000000001" customHeight="1">
      <c r="A10" s="41"/>
      <c r="B10" s="27"/>
      <c r="C10" s="28"/>
      <c r="D10" s="28"/>
      <c r="E10" s="28"/>
      <c r="F10" s="28"/>
      <c r="G10" s="28"/>
    </row>
    <row r="11" spans="1:7" ht="20.100000000000001" customHeight="1">
      <c r="A11" s="41"/>
      <c r="B11" s="27"/>
      <c r="C11" s="28"/>
      <c r="D11" s="28"/>
      <c r="E11" s="28"/>
      <c r="F11" s="28"/>
      <c r="G11" s="28"/>
    </row>
    <row r="12" spans="1:7" ht="20.100000000000001" customHeight="1">
      <c r="A12" s="41"/>
      <c r="B12" s="27"/>
      <c r="C12" s="28"/>
      <c r="D12" s="28"/>
      <c r="E12" s="28"/>
      <c r="F12" s="28"/>
      <c r="G12" s="28"/>
    </row>
    <row r="13" spans="1:7" ht="20.100000000000001" customHeight="1">
      <c r="A13" s="41"/>
      <c r="B13" s="27"/>
      <c r="C13" s="28"/>
      <c r="D13" s="28"/>
      <c r="E13" s="28"/>
      <c r="F13" s="28"/>
      <c r="G13" s="28"/>
    </row>
    <row r="14" spans="1:7" ht="20.100000000000001" customHeight="1">
      <c r="A14" s="41"/>
      <c r="B14" s="27"/>
      <c r="C14" s="28"/>
      <c r="D14" s="28"/>
      <c r="E14" s="28"/>
      <c r="F14" s="28"/>
      <c r="G14" s="28"/>
    </row>
    <row r="15" spans="1:7" ht="20.100000000000001" customHeight="1">
      <c r="A15" s="41"/>
      <c r="B15" s="27"/>
      <c r="C15" s="28"/>
      <c r="D15" s="28"/>
      <c r="E15" s="28"/>
      <c r="F15" s="28"/>
      <c r="G15" s="28"/>
    </row>
    <row r="16" spans="1:7" ht="20.100000000000001" customHeight="1">
      <c r="A16" s="41"/>
      <c r="B16" s="27"/>
      <c r="C16" s="28"/>
      <c r="D16" s="28"/>
      <c r="E16" s="28"/>
      <c r="F16" s="28"/>
      <c r="G16" s="28"/>
    </row>
    <row r="17" spans="1:7" ht="20.100000000000001" customHeight="1">
      <c r="A17" s="41"/>
      <c r="B17" s="27"/>
      <c r="C17" s="28"/>
      <c r="D17" s="28"/>
      <c r="E17" s="28"/>
      <c r="F17" s="28"/>
      <c r="G17" s="28"/>
    </row>
    <row r="18" spans="1:7" ht="20.100000000000001" customHeight="1">
      <c r="A18" s="41"/>
      <c r="B18" s="27"/>
      <c r="C18" s="28"/>
      <c r="D18" s="28"/>
      <c r="E18" s="28"/>
      <c r="F18" s="28"/>
      <c r="G18" s="28"/>
    </row>
    <row r="19" spans="1:7" ht="20.100000000000001" customHeight="1">
      <c r="A19" s="41"/>
      <c r="B19" s="27"/>
      <c r="C19" s="28"/>
      <c r="D19" s="28"/>
      <c r="E19" s="28"/>
      <c r="F19" s="28"/>
      <c r="G19" s="28"/>
    </row>
    <row r="20" spans="1:7" ht="20.100000000000001" customHeight="1">
      <c r="A20" s="41"/>
      <c r="B20" s="27"/>
      <c r="C20" s="28"/>
      <c r="D20" s="28"/>
      <c r="E20" s="28"/>
      <c r="F20" s="28"/>
      <c r="G20" s="28"/>
    </row>
    <row r="21" spans="1:7" ht="20.100000000000001" customHeight="1">
      <c r="A21" s="41"/>
      <c r="B21" s="27"/>
      <c r="C21" s="28"/>
      <c r="D21" s="28"/>
      <c r="E21" s="28"/>
      <c r="F21" s="28"/>
      <c r="G21" s="28"/>
    </row>
    <row r="22" spans="1:7" ht="20.100000000000001" customHeight="1">
      <c r="A22" s="41"/>
      <c r="B22" s="27"/>
      <c r="C22" s="28"/>
      <c r="D22" s="28"/>
      <c r="E22" s="28"/>
      <c r="F22" s="28"/>
      <c r="G22" s="28"/>
    </row>
    <row r="23" spans="1:7" ht="20.100000000000001" customHeight="1">
      <c r="A23" s="41"/>
      <c r="B23" s="27"/>
      <c r="C23" s="28"/>
      <c r="D23" s="28"/>
      <c r="E23" s="28"/>
      <c r="F23" s="28"/>
      <c r="G23" s="28"/>
    </row>
  </sheetData>
  <mergeCells count="1">
    <mergeCell ref="A1:G1"/>
  </mergeCells>
  <pageMargins left="0.5" right="0.5" top="0.75" bottom="0.75" header="0.27777777777777801" footer="0.27777777777777801"/>
  <pageSetup orientation="portrait" useFirstPageNumber="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Q22" sqref="Q22"/>
    </sheetView>
  </sheetViews>
  <sheetFormatPr baseColWidth="10" defaultColWidth="8.85546875" defaultRowHeight="12"/>
  <cols>
    <col min="6" max="6" width="14.140625"/>
    <col min="8" max="9" width="14.140625"/>
    <col min="11" max="12" width="14.140625"/>
  </cols>
  <sheetData>
    <row r="1" spans="1:12" ht="24">
      <c r="A1" s="6" t="s">
        <v>13</v>
      </c>
      <c r="B1" s="6" t="s">
        <v>13</v>
      </c>
      <c r="C1" s="6" t="s">
        <v>14</v>
      </c>
      <c r="D1" s="24" t="s">
        <v>15</v>
      </c>
      <c r="E1" s="6" t="s">
        <v>16</v>
      </c>
      <c r="F1" s="6" t="s">
        <v>17</v>
      </c>
      <c r="G1" s="24" t="s">
        <v>15</v>
      </c>
      <c r="H1" s="6" t="s">
        <v>18</v>
      </c>
      <c r="I1" s="7" t="s">
        <v>19</v>
      </c>
      <c r="J1" s="24" t="s">
        <v>15</v>
      </c>
      <c r="K1" s="19" t="s">
        <v>20</v>
      </c>
    </row>
    <row r="2" spans="1:12">
      <c r="A2" s="9" t="s">
        <v>21</v>
      </c>
      <c r="B2" s="10">
        <v>2.5</v>
      </c>
      <c r="C2" s="25">
        <v>-1.49</v>
      </c>
      <c r="D2">
        <v>0.17</v>
      </c>
      <c r="E2" s="21">
        <f>C2*calibration1!$S$3+calibration1!$S$4</f>
        <v>-2.7973835438921624</v>
      </c>
      <c r="F2" s="26">
        <v>-42.97</v>
      </c>
      <c r="G2">
        <v>0.68</v>
      </c>
      <c r="H2" s="21">
        <f>F2*calibration1!$S$12+calibration1!$S$13</f>
        <v>-46.484990561540286</v>
      </c>
      <c r="I2" s="26">
        <v>-10.81</v>
      </c>
      <c r="J2" s="31">
        <v>0.6</v>
      </c>
      <c r="K2" s="21">
        <f>H2-8*E2</f>
        <v>-24.105922210402987</v>
      </c>
    </row>
    <row r="3" spans="1:12">
      <c r="A3" s="9" t="s">
        <v>22</v>
      </c>
      <c r="B3" s="13">
        <v>7.5</v>
      </c>
      <c r="C3" s="27">
        <v>-2.79</v>
      </c>
      <c r="D3" s="28">
        <v>0.2</v>
      </c>
      <c r="E3" s="21">
        <f>C3*calibration1!$S$3+calibration1!$S$4</f>
        <v>-4.1723467686113365</v>
      </c>
      <c r="F3" s="28">
        <v>-19.57</v>
      </c>
      <c r="G3" s="28">
        <v>0.84</v>
      </c>
      <c r="H3" s="21">
        <f>F3*calibration1!$S$12+calibration1!$S$13</f>
        <v>-21.155533955811119</v>
      </c>
      <c r="I3" s="28">
        <v>-7.72</v>
      </c>
      <c r="J3" s="28">
        <v>0.26</v>
      </c>
      <c r="K3" s="21">
        <f>H3-8*E3</f>
        <v>12.223240193079572</v>
      </c>
      <c r="L3" s="28"/>
    </row>
    <row r="4" spans="1:12">
      <c r="A4" s="9" t="s">
        <v>23</v>
      </c>
      <c r="B4" s="10">
        <v>12.5</v>
      </c>
      <c r="C4" s="27">
        <v>-3.2</v>
      </c>
      <c r="D4" s="28">
        <v>0.23</v>
      </c>
      <c r="E4" s="21">
        <f>C4*calibration1!$S$3+calibration1!$S$4</f>
        <v>-4.605989016407384</v>
      </c>
      <c r="F4" s="28">
        <v>-22.31</v>
      </c>
      <c r="G4" s="28">
        <v>0.63</v>
      </c>
      <c r="H4" s="21">
        <f>F4*calibration1!$S$12+calibration1!$S$13</f>
        <v>-24.121461780584532</v>
      </c>
      <c r="I4" s="28">
        <v>-8.06</v>
      </c>
      <c r="J4" s="28">
        <v>0.26</v>
      </c>
      <c r="K4" s="21">
        <f>H4-8*E4</f>
        <v>12.72645035067454</v>
      </c>
      <c r="L4" s="28"/>
    </row>
    <row r="5" spans="1:12">
      <c r="A5" s="9" t="s">
        <v>24</v>
      </c>
      <c r="B5" s="13">
        <v>17.5</v>
      </c>
      <c r="C5" s="27">
        <v>-4.8</v>
      </c>
      <c r="D5" s="28">
        <v>0.37</v>
      </c>
      <c r="E5" s="21">
        <f>C5*calibration1!$S$3+calibration1!$S$4</f>
        <v>-6.2982514468309825</v>
      </c>
      <c r="F5" s="28">
        <v>-24.87</v>
      </c>
      <c r="G5" s="28">
        <v>0.78</v>
      </c>
      <c r="H5" s="21">
        <f>F5*calibration1!$S$12+calibration1!$S$13</f>
        <v>-26.892547631467725</v>
      </c>
      <c r="I5" s="28">
        <v>-8.85</v>
      </c>
      <c r="J5" s="28">
        <v>0.31</v>
      </c>
      <c r="K5" s="21">
        <f t="shared" ref="K5:K17" si="0">H5-8*E5</f>
        <v>23.493463943180135</v>
      </c>
      <c r="L5" s="28"/>
    </row>
    <row r="6" spans="1:12">
      <c r="A6" s="9" t="s">
        <v>25</v>
      </c>
      <c r="B6" s="10">
        <v>22.5</v>
      </c>
      <c r="C6" s="27">
        <v>-5.24</v>
      </c>
      <c r="D6" s="28">
        <v>0.28999999999999998</v>
      </c>
      <c r="E6" s="21">
        <f>C6*calibration1!$S$3+calibration1!$S$4</f>
        <v>-6.7636236151974725</v>
      </c>
      <c r="F6" s="28">
        <v>-26.93</v>
      </c>
      <c r="G6" s="28">
        <v>0.84</v>
      </c>
      <c r="H6" s="21">
        <f>F6*calibration1!$S$12+calibration1!$S$13</f>
        <v>-29.12240577710029</v>
      </c>
      <c r="I6" s="28">
        <v>-9.43</v>
      </c>
      <c r="J6" s="28">
        <v>0.32</v>
      </c>
      <c r="K6" s="21">
        <f t="shared" si="0"/>
        <v>24.986583144479489</v>
      </c>
      <c r="L6" s="28"/>
    </row>
    <row r="7" spans="1:12">
      <c r="A7" s="9" t="s">
        <v>26</v>
      </c>
      <c r="B7" s="13">
        <v>27.5</v>
      </c>
      <c r="C7" s="27">
        <v>-5.24</v>
      </c>
      <c r="D7" s="28">
        <v>0.17</v>
      </c>
      <c r="E7" s="21">
        <f>C7*calibration1!$S$3+calibration1!$S$4</f>
        <v>-6.7636236151974725</v>
      </c>
      <c r="F7" s="28">
        <v>-22.82</v>
      </c>
      <c r="G7" s="28">
        <v>0.28999999999999998</v>
      </c>
      <c r="H7" s="21">
        <f>F7*calibration1!$S$12+calibration1!$S$13</f>
        <v>-24.673514039940169</v>
      </c>
      <c r="I7" s="32">
        <v>-9.3000000000000007</v>
      </c>
      <c r="J7" s="32">
        <v>0.38</v>
      </c>
      <c r="K7" s="21">
        <f t="shared" si="0"/>
        <v>29.43547488163961</v>
      </c>
      <c r="L7" s="28"/>
    </row>
    <row r="8" spans="1:12">
      <c r="A8" s="9" t="s">
        <v>27</v>
      </c>
      <c r="B8" s="10">
        <v>32.5</v>
      </c>
      <c r="C8" s="27">
        <v>-4.7699999999999996</v>
      </c>
      <c r="D8" s="28">
        <v>0.42</v>
      </c>
      <c r="E8" s="21">
        <f>C8*calibration1!$S$3+calibration1!$S$4</f>
        <v>-6.26652152626054</v>
      </c>
      <c r="F8" s="28">
        <v>-22.51</v>
      </c>
      <c r="G8" s="28">
        <v>0.91</v>
      </c>
      <c r="H8" s="21">
        <f>F8*calibration1!$S$12+calibration1!$S$13</f>
        <v>-24.337952862684784</v>
      </c>
      <c r="I8" s="28">
        <v>-8.8000000000000007</v>
      </c>
      <c r="J8" s="28">
        <v>0.47</v>
      </c>
      <c r="K8" s="21">
        <f t="shared" si="0"/>
        <v>25.794219347399537</v>
      </c>
      <c r="L8" s="28"/>
    </row>
    <row r="9" spans="1:12">
      <c r="A9" s="9" t="s">
        <v>28</v>
      </c>
      <c r="B9" s="13">
        <v>37.5</v>
      </c>
      <c r="C9" s="27">
        <v>-4.75</v>
      </c>
      <c r="D9" s="28">
        <v>0.25</v>
      </c>
      <c r="E9" s="21">
        <f>C9*calibration1!$S$3+calibration1!$S$4</f>
        <v>-6.2453682458802451</v>
      </c>
      <c r="F9" s="28">
        <v>-23.6</v>
      </c>
      <c r="G9" s="28">
        <v>0.9</v>
      </c>
      <c r="H9" s="21">
        <f>F9*calibration1!$S$12+calibration1!$S$13</f>
        <v>-25.517829260131144</v>
      </c>
      <c r="I9" s="28">
        <v>-8.82</v>
      </c>
      <c r="J9" s="28">
        <v>0.39</v>
      </c>
      <c r="K9" s="21">
        <f t="shared" si="0"/>
        <v>24.445116706910817</v>
      </c>
      <c r="L9" s="28"/>
    </row>
    <row r="10" spans="1:12">
      <c r="A10" s="9" t="s">
        <v>29</v>
      </c>
      <c r="B10" s="10">
        <v>42.5</v>
      </c>
      <c r="C10" s="27">
        <v>-4.84</v>
      </c>
      <c r="D10" s="28">
        <v>0.25</v>
      </c>
      <c r="E10" s="21">
        <f>C10*calibration1!$S$3+calibration1!$S$4</f>
        <v>-6.3405580075915724</v>
      </c>
      <c r="F10" s="28">
        <v>-23.63</v>
      </c>
      <c r="G10" s="28">
        <v>1</v>
      </c>
      <c r="H10" s="21">
        <f>F10*calibration1!$S$12+calibration1!$S$13</f>
        <v>-25.550302922446178</v>
      </c>
      <c r="I10" s="28">
        <v>-8.8000000000000007</v>
      </c>
      <c r="J10" s="28">
        <v>0.44</v>
      </c>
      <c r="K10" s="21">
        <f t="shared" si="0"/>
        <v>25.174161138286401</v>
      </c>
      <c r="L10" s="28"/>
    </row>
    <row r="11" spans="1:12">
      <c r="A11" s="9" t="s">
        <v>30</v>
      </c>
      <c r="B11" s="13">
        <v>47.5</v>
      </c>
      <c r="C11" s="27">
        <v>-5.03</v>
      </c>
      <c r="D11" s="28">
        <v>0.2</v>
      </c>
      <c r="E11" s="21">
        <f>C11*calibration1!$S$3+calibration1!$S$4</f>
        <v>-6.5415141712043754</v>
      </c>
      <c r="F11" s="28">
        <v>-23.53</v>
      </c>
      <c r="G11" s="28">
        <v>0.81</v>
      </c>
      <c r="H11" s="21">
        <f>F11*calibration1!$S$12+calibration1!$S$13</f>
        <v>-25.442057381396054</v>
      </c>
      <c r="I11" s="28">
        <v>-9.0399999999999991</v>
      </c>
      <c r="J11" s="28">
        <v>0.56000000000000005</v>
      </c>
      <c r="K11" s="21">
        <f t="shared" si="0"/>
        <v>26.890055988238949</v>
      </c>
      <c r="L11" s="28"/>
    </row>
    <row r="12" spans="1:12">
      <c r="A12" s="9" t="s">
        <v>31</v>
      </c>
      <c r="B12" s="10">
        <v>52.5</v>
      </c>
      <c r="C12" s="27">
        <v>-5.04</v>
      </c>
      <c r="D12" s="28">
        <v>0.32</v>
      </c>
      <c r="E12" s="21">
        <f>C12*calibration1!$S$3+calibration1!$S$4</f>
        <v>-6.5520908113945229</v>
      </c>
      <c r="F12" s="28">
        <v>-26.03</v>
      </c>
      <c r="G12" s="28">
        <v>1</v>
      </c>
      <c r="H12" s="21">
        <f>F12*calibration1!$S$12+calibration1!$S$13</f>
        <v>-28.148195907649171</v>
      </c>
      <c r="I12" s="28">
        <v>-9.0299999999999994</v>
      </c>
      <c r="J12" s="28">
        <v>0.3</v>
      </c>
      <c r="K12" s="21">
        <f t="shared" si="0"/>
        <v>24.268530583507012</v>
      </c>
      <c r="L12" s="28"/>
    </row>
    <row r="13" spans="1:12">
      <c r="A13" s="9" t="s">
        <v>32</v>
      </c>
      <c r="B13" s="13">
        <v>57.5</v>
      </c>
      <c r="C13" s="27">
        <v>-5.23</v>
      </c>
      <c r="D13" s="28">
        <v>0.15</v>
      </c>
      <c r="E13" s="21">
        <f>C13*calibration1!$S$3+calibration1!$S$4</f>
        <v>-6.753046975007325</v>
      </c>
      <c r="F13" s="28">
        <v>-28.35</v>
      </c>
      <c r="G13" s="28">
        <v>0.88</v>
      </c>
      <c r="H13" s="21">
        <f>F13*calibration1!$S$12+calibration1!$S$13</f>
        <v>-30.659492460012064</v>
      </c>
      <c r="I13" s="28">
        <v>-9.4700000000000006</v>
      </c>
      <c r="J13" s="28">
        <v>0.53</v>
      </c>
      <c r="K13" s="21">
        <f t="shared" si="0"/>
        <v>23.364883340046536</v>
      </c>
      <c r="L13" s="28"/>
    </row>
    <row r="14" spans="1:12">
      <c r="A14" s="9" t="s">
        <v>33</v>
      </c>
      <c r="B14" s="10">
        <v>62.5</v>
      </c>
      <c r="C14" s="27">
        <v>-5.31</v>
      </c>
      <c r="D14" s="28">
        <v>0.25</v>
      </c>
      <c r="E14" s="21">
        <f>C14*calibration1!$S$3+calibration1!$S$4</f>
        <v>-6.8376600965285039</v>
      </c>
      <c r="F14" s="28">
        <v>-29.65</v>
      </c>
      <c r="G14" s="29">
        <v>0.44</v>
      </c>
      <c r="H14" s="21">
        <f>F14*calibration1!$S$12+calibration1!$S$13</f>
        <v>-32.066684493663686</v>
      </c>
      <c r="I14" s="33">
        <v>-9.36</v>
      </c>
      <c r="J14" s="33">
        <v>0.3</v>
      </c>
      <c r="K14" s="21">
        <f t="shared" si="0"/>
        <v>22.634596278564345</v>
      </c>
      <c r="L14" s="33"/>
    </row>
    <row r="15" spans="1:12">
      <c r="A15" s="9" t="s">
        <v>34</v>
      </c>
      <c r="B15" s="13">
        <v>67.5</v>
      </c>
      <c r="C15" s="27"/>
      <c r="D15" s="28"/>
      <c r="E15" s="21"/>
      <c r="F15" s="28"/>
      <c r="G15" s="29"/>
      <c r="H15" s="21"/>
      <c r="I15" s="30"/>
      <c r="J15" s="30"/>
      <c r="K15" s="21">
        <f t="shared" si="0"/>
        <v>0</v>
      </c>
      <c r="L15" s="30"/>
    </row>
    <row r="16" spans="1:12">
      <c r="A16" s="9" t="s">
        <v>35</v>
      </c>
      <c r="B16" s="10">
        <v>72.5</v>
      </c>
      <c r="C16" s="27">
        <v>-5.0599999999999996</v>
      </c>
      <c r="D16" s="28">
        <v>0.23</v>
      </c>
      <c r="E16" s="21">
        <f>C16*calibration1!$S$3+calibration1!$S$4</f>
        <v>-6.5732440917748169</v>
      </c>
      <c r="F16" s="28">
        <v>-29.04</v>
      </c>
      <c r="G16" s="29">
        <v>0.46</v>
      </c>
      <c r="H16" s="21">
        <f>F16*calibration1!$S$12+calibration1!$S$13</f>
        <v>-31.406386693257922</v>
      </c>
      <c r="I16" s="30">
        <v>-9.44</v>
      </c>
      <c r="J16" s="30">
        <v>0.3</v>
      </c>
      <c r="K16" s="21">
        <f t="shared" si="0"/>
        <v>21.179566040940614</v>
      </c>
      <c r="L16" s="30"/>
    </row>
    <row r="17" spans="1:12">
      <c r="A17" s="9" t="s">
        <v>36</v>
      </c>
      <c r="B17" s="13">
        <v>77.5</v>
      </c>
      <c r="C17" s="27">
        <v>-4.67</v>
      </c>
      <c r="D17" s="28">
        <v>0.18</v>
      </c>
      <c r="E17" s="21">
        <f>C17*calibration1!$S$3+calibration1!$S$4</f>
        <v>-6.1607551243590652</v>
      </c>
      <c r="F17" s="28">
        <v>-28.04</v>
      </c>
      <c r="G17" s="29">
        <v>0.76</v>
      </c>
      <c r="H17" s="21">
        <f>F17*calibration1!$S$12+calibration1!$S$13</f>
        <v>-30.323931282756675</v>
      </c>
      <c r="I17" s="30">
        <v>-9.1999999999999993</v>
      </c>
      <c r="J17" s="30">
        <v>0.37</v>
      </c>
      <c r="K17" s="21">
        <f t="shared" si="0"/>
        <v>18.962109712115847</v>
      </c>
      <c r="L17" s="30"/>
    </row>
    <row r="18" spans="1:12">
      <c r="A18" s="30"/>
    </row>
    <row r="19" spans="1:12">
      <c r="A19" s="30"/>
    </row>
    <row r="20" spans="1:12">
      <c r="A20" s="30"/>
    </row>
    <row r="21" spans="1:12">
      <c r="A21" s="30"/>
    </row>
    <row r="22" spans="1:12">
      <c r="A22" s="30"/>
    </row>
    <row r="23" spans="1:12">
      <c r="A23" s="30"/>
    </row>
    <row r="24" spans="1:12">
      <c r="A24" s="30"/>
    </row>
  </sheetData>
  <pageMargins left="0.75" right="0.75" top="1" bottom="1" header="0.51180555555555596" footer="0.511805555555555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F38" sqref="F38"/>
    </sheetView>
  </sheetViews>
  <sheetFormatPr baseColWidth="10" defaultColWidth="8.85546875" defaultRowHeight="12"/>
  <cols>
    <col min="2" max="3" width="5.7109375" customWidth="1"/>
    <col min="6" max="6" width="9.140625"/>
    <col min="7" max="7" width="11.7109375" customWidth="1"/>
    <col min="10" max="10" width="14.140625"/>
  </cols>
  <sheetData>
    <row r="1" spans="1:13" ht="24">
      <c r="A1" s="6" t="s">
        <v>13</v>
      </c>
      <c r="B1" s="6"/>
      <c r="C1" s="6"/>
      <c r="D1" s="6" t="s">
        <v>14</v>
      </c>
      <c r="E1" s="6" t="s">
        <v>15</v>
      </c>
      <c r="F1" s="6" t="s">
        <v>16</v>
      </c>
      <c r="G1" s="6" t="s">
        <v>17</v>
      </c>
      <c r="H1" s="6" t="s">
        <v>15</v>
      </c>
      <c r="I1" s="6" t="s">
        <v>18</v>
      </c>
      <c r="J1" s="7" t="s">
        <v>37</v>
      </c>
      <c r="K1" s="6" t="s">
        <v>15</v>
      </c>
      <c r="L1" s="19" t="s">
        <v>20</v>
      </c>
      <c r="M1" s="7"/>
    </row>
    <row r="2" spans="1:13">
      <c r="A2" s="9" t="s">
        <v>21</v>
      </c>
      <c r="B2" s="10">
        <v>2.5</v>
      </c>
      <c r="C2" s="10">
        <f>80+B2</f>
        <v>82.5</v>
      </c>
      <c r="D2" s="11">
        <v>-4.32</v>
      </c>
      <c r="E2" s="2">
        <v>0.32</v>
      </c>
      <c r="F2" s="12">
        <f>D2*calibration1!$S$3+calibration1!$S$4</f>
        <v>-5.7905727177039035</v>
      </c>
      <c r="G2" s="3">
        <v>-26.07</v>
      </c>
      <c r="H2" s="2">
        <v>0.78</v>
      </c>
      <c r="I2" s="12">
        <f>G2*calibration1!$S$12+calibration1!$S$13</f>
        <v>-28.191494124069219</v>
      </c>
      <c r="J2" s="3">
        <v>-9.36</v>
      </c>
      <c r="K2" s="20">
        <v>0.56000000000000005</v>
      </c>
      <c r="L2" s="21">
        <f t="shared" ref="L2:L19" si="0">I2-8*F2</f>
        <v>18.133087617562008</v>
      </c>
      <c r="M2" s="3"/>
    </row>
    <row r="3" spans="1:13">
      <c r="A3" s="9" t="s">
        <v>22</v>
      </c>
      <c r="B3" s="13">
        <v>7.5</v>
      </c>
      <c r="C3" s="10">
        <f t="shared" ref="C3:C19" si="1">80+B3</f>
        <v>87.5</v>
      </c>
      <c r="D3" s="14">
        <v>-5.44</v>
      </c>
      <c r="E3" s="2">
        <v>0.46</v>
      </c>
      <c r="F3" s="12">
        <f>D3*calibration1!$S$3+calibration1!$S$4</f>
        <v>-6.9751564190004229</v>
      </c>
      <c r="G3" s="4">
        <v>-31.73</v>
      </c>
      <c r="H3" s="2">
        <v>0.43</v>
      </c>
      <c r="I3" s="12">
        <f>G3*calibration1!$S$12+calibration1!$S$13</f>
        <v>-34.318191747506276</v>
      </c>
      <c r="J3" s="4">
        <v>-9.26</v>
      </c>
      <c r="K3" s="4">
        <v>0.26</v>
      </c>
      <c r="L3" s="21">
        <f t="shared" si="0"/>
        <v>21.483059604497107</v>
      </c>
      <c r="M3" s="4"/>
    </row>
    <row r="4" spans="1:13">
      <c r="A4" s="9" t="s">
        <v>23</v>
      </c>
      <c r="B4" s="10">
        <v>12.5</v>
      </c>
      <c r="C4" s="10">
        <f t="shared" si="1"/>
        <v>92.5</v>
      </c>
      <c r="D4" s="14">
        <v>-5.45</v>
      </c>
      <c r="E4" s="2">
        <v>0.26</v>
      </c>
      <c r="F4" s="12">
        <f>D4*calibration1!$S$3+calibration1!$S$4</f>
        <v>-6.9857330591905695</v>
      </c>
      <c r="G4" s="4">
        <v>-30.02</v>
      </c>
      <c r="H4" s="2">
        <v>0.45</v>
      </c>
      <c r="I4" s="12">
        <f>G4*calibration1!$S$12+calibration1!$S$13</f>
        <v>-32.467192995549141</v>
      </c>
      <c r="J4" s="4">
        <v>-9.4700000000000006</v>
      </c>
      <c r="K4" s="4">
        <v>0.51</v>
      </c>
      <c r="L4" s="21">
        <f t="shared" si="0"/>
        <v>23.418671477975415</v>
      </c>
      <c r="M4" s="4"/>
    </row>
    <row r="5" spans="1:13">
      <c r="A5" s="9" t="s">
        <v>24</v>
      </c>
      <c r="B5" s="13">
        <v>17.5</v>
      </c>
      <c r="C5" s="10">
        <f t="shared" si="1"/>
        <v>97.5</v>
      </c>
      <c r="D5" s="14">
        <v>-4.79</v>
      </c>
      <c r="E5" s="2">
        <v>0.37</v>
      </c>
      <c r="F5" s="12">
        <f>D5*calibration1!$S$3+calibration1!$S$4</f>
        <v>-6.287674806640835</v>
      </c>
      <c r="G5" s="4">
        <v>-27.89</v>
      </c>
      <c r="H5" s="2">
        <v>0.44</v>
      </c>
      <c r="I5" s="12">
        <f>G5*calibration1!$S$12+calibration1!$S$13</f>
        <v>-30.161562971181489</v>
      </c>
      <c r="J5" s="4">
        <v>-9.56</v>
      </c>
      <c r="K5" s="4">
        <v>0.14000000000000001</v>
      </c>
      <c r="L5" s="21">
        <f t="shared" si="0"/>
        <v>20.139835481945191</v>
      </c>
      <c r="M5" s="4"/>
    </row>
    <row r="6" spans="1:13">
      <c r="A6" s="15" t="s">
        <v>25</v>
      </c>
      <c r="B6" s="10">
        <v>22.5</v>
      </c>
      <c r="C6" s="10">
        <f t="shared" si="1"/>
        <v>102.5</v>
      </c>
      <c r="D6" s="14">
        <v>-5.48</v>
      </c>
      <c r="E6" s="2">
        <v>0.25</v>
      </c>
      <c r="F6" s="12">
        <f>D6*calibration2!$E$2+calibration2!$E$3</f>
        <v>-4.775503366100236</v>
      </c>
      <c r="G6" s="4">
        <v>-24.8</v>
      </c>
      <c r="H6" s="2">
        <v>1.0920000000000001</v>
      </c>
      <c r="I6" s="12">
        <f>G6*calibration2!$E$11+calibration2!$E$12</f>
        <v>-26.69342789711974</v>
      </c>
      <c r="J6" s="4">
        <v>-9.44</v>
      </c>
      <c r="K6" s="4">
        <v>0.12</v>
      </c>
      <c r="L6" s="21">
        <f t="shared" si="0"/>
        <v>11.510599031682148</v>
      </c>
      <c r="M6" s="4"/>
    </row>
    <row r="7" spans="1:13">
      <c r="A7" s="9" t="s">
        <v>26</v>
      </c>
      <c r="B7" s="13">
        <v>27.5</v>
      </c>
      <c r="C7" s="10">
        <f t="shared" si="1"/>
        <v>107.5</v>
      </c>
      <c r="D7" s="14">
        <v>-5.17</v>
      </c>
      <c r="E7" s="2">
        <v>0.12</v>
      </c>
      <c r="F7" s="12">
        <f>D7*calibration1!$S$3+calibration1!$S$4</f>
        <v>-6.6895871338664401</v>
      </c>
      <c r="G7" s="4">
        <v>-30.81</v>
      </c>
      <c r="H7" s="2">
        <v>0.54</v>
      </c>
      <c r="I7" s="12">
        <f>G7*calibration1!$S$12+calibration1!$S$13</f>
        <v>-33.322332769845119</v>
      </c>
      <c r="J7" s="4">
        <v>-9.17</v>
      </c>
      <c r="K7" s="22">
        <v>0.25</v>
      </c>
      <c r="L7" s="21">
        <f t="shared" si="0"/>
        <v>20.194364301086402</v>
      </c>
      <c r="M7" s="4"/>
    </row>
    <row r="8" spans="1:13">
      <c r="A8" s="9" t="s">
        <v>27</v>
      </c>
      <c r="B8" s="10">
        <v>32.5</v>
      </c>
      <c r="C8" s="10">
        <f t="shared" si="1"/>
        <v>112.5</v>
      </c>
      <c r="D8" s="14">
        <v>-5.24</v>
      </c>
      <c r="E8" s="2">
        <v>0.32</v>
      </c>
      <c r="F8" s="12">
        <f>D8*calibration1!$S$3+calibration1!$S$4</f>
        <v>-6.7636236151974725</v>
      </c>
      <c r="G8" s="4">
        <v>-30.66</v>
      </c>
      <c r="H8" s="2">
        <v>0.76</v>
      </c>
      <c r="I8" s="12">
        <f>G8*calibration1!$S$12+calibration1!$S$13</f>
        <v>-33.15996445826994</v>
      </c>
      <c r="J8" s="4">
        <v>-9.4600000000000009</v>
      </c>
      <c r="K8" s="4">
        <v>0.39</v>
      </c>
      <c r="L8" s="21">
        <f t="shared" si="0"/>
        <v>20.94902446330984</v>
      </c>
      <c r="M8" s="4"/>
    </row>
    <row r="9" spans="1:13">
      <c r="A9" s="9" t="s">
        <v>28</v>
      </c>
      <c r="B9" s="13">
        <v>37.5</v>
      </c>
      <c r="C9" s="10">
        <f t="shared" si="1"/>
        <v>117.5</v>
      </c>
      <c r="D9" s="14">
        <v>-5.1100000000000003</v>
      </c>
      <c r="E9" s="2">
        <v>0.19</v>
      </c>
      <c r="F9" s="12">
        <f>D9*calibration1!$S$3+calibration1!$S$4</f>
        <v>-6.6261272927255552</v>
      </c>
      <c r="G9" s="4">
        <v>-28.17</v>
      </c>
      <c r="H9" s="2">
        <v>0.32</v>
      </c>
      <c r="I9" s="12">
        <f>G9*calibration1!$S$12+calibration1!$S$13</f>
        <v>-30.46465048612184</v>
      </c>
      <c r="J9" s="4">
        <v>-9.99</v>
      </c>
      <c r="K9" s="4">
        <v>0.46</v>
      </c>
      <c r="L9" s="21">
        <f t="shared" si="0"/>
        <v>22.544367855682601</v>
      </c>
      <c r="M9" s="4"/>
    </row>
    <row r="10" spans="1:13">
      <c r="A10" s="15" t="s">
        <v>29</v>
      </c>
      <c r="B10" s="10">
        <v>42.5</v>
      </c>
      <c r="C10" s="10">
        <f t="shared" si="1"/>
        <v>122.5</v>
      </c>
      <c r="D10" s="14">
        <v>-6.23</v>
      </c>
      <c r="E10" s="2">
        <v>0.3</v>
      </c>
      <c r="F10" s="12">
        <f>D10*calibration2!$E$2+calibration2!$E$3</f>
        <v>-5.5735581303976618</v>
      </c>
      <c r="G10" s="4">
        <v>-25.52</v>
      </c>
      <c r="H10" s="2">
        <v>1.27</v>
      </c>
      <c r="I10" s="12">
        <f>G10*calibration2!$E$11+calibration2!$E$12</f>
        <v>-27.47026635198921</v>
      </c>
      <c r="J10" s="4">
        <v>-9.76</v>
      </c>
      <c r="K10" s="4">
        <v>0.3</v>
      </c>
      <c r="L10" s="21">
        <f t="shared" si="0"/>
        <v>17.118198691192084</v>
      </c>
      <c r="M10" s="4"/>
    </row>
    <row r="11" spans="1:13">
      <c r="A11" s="15" t="s">
        <v>30</v>
      </c>
      <c r="B11" s="13">
        <v>47.5</v>
      </c>
      <c r="C11" s="10">
        <f t="shared" si="1"/>
        <v>127.5</v>
      </c>
      <c r="D11" s="14">
        <v>-5.56</v>
      </c>
      <c r="E11" s="2">
        <v>0.15</v>
      </c>
      <c r="F11" s="12">
        <f>D11*calibration2!$E$2+calibration2!$E$3</f>
        <v>-4.8606292076252942</v>
      </c>
      <c r="G11" s="4">
        <v>-27.52</v>
      </c>
      <c r="H11" s="2">
        <v>0.62</v>
      </c>
      <c r="I11" s="12">
        <f>G11*calibration2!$E$11+calibration2!$E$12</f>
        <v>-29.628150948848859</v>
      </c>
      <c r="J11" s="4">
        <v>-9.3800000000000008</v>
      </c>
      <c r="K11" s="4">
        <v>0.31</v>
      </c>
      <c r="L11" s="21">
        <f t="shared" si="0"/>
        <v>9.2568827121534945</v>
      </c>
      <c r="M11" s="4"/>
    </row>
    <row r="12" spans="1:13">
      <c r="A12" s="9" t="s">
        <v>31</v>
      </c>
      <c r="B12" s="10">
        <v>52.5</v>
      </c>
      <c r="C12" s="10">
        <f t="shared" si="1"/>
        <v>132.5</v>
      </c>
      <c r="D12" s="14"/>
      <c r="E12" s="2"/>
      <c r="F12" s="12"/>
      <c r="G12" s="4"/>
      <c r="H12" s="2"/>
      <c r="I12" s="12"/>
      <c r="J12" s="4"/>
      <c r="K12" s="4"/>
      <c r="L12" s="21">
        <f t="shared" si="0"/>
        <v>0</v>
      </c>
      <c r="M12" s="4"/>
    </row>
    <row r="13" spans="1:13">
      <c r="A13" s="15" t="s">
        <v>32</v>
      </c>
      <c r="B13" s="13">
        <v>57.5</v>
      </c>
      <c r="C13" s="10">
        <f t="shared" si="1"/>
        <v>137.5</v>
      </c>
      <c r="D13" s="14">
        <v>-5.8</v>
      </c>
      <c r="E13" s="2">
        <v>0.19</v>
      </c>
      <c r="F13" s="12">
        <f>D13*calibration2!$E$2+calibration2!$E$3</f>
        <v>-5.1160067322004705</v>
      </c>
      <c r="G13" s="4">
        <v>-25.8</v>
      </c>
      <c r="H13" s="2">
        <v>0.63</v>
      </c>
      <c r="I13" s="12">
        <f>G13*calibration2!$E$11+calibration2!$E$12</f>
        <v>-27.772370195549563</v>
      </c>
      <c r="J13" s="4">
        <v>-9.7799999999999994</v>
      </c>
      <c r="K13" s="4">
        <v>0.22</v>
      </c>
      <c r="L13" s="21">
        <f t="shared" si="0"/>
        <v>13.155683662054201</v>
      </c>
      <c r="M13" s="4"/>
    </row>
    <row r="14" spans="1:13">
      <c r="A14" s="16" t="s">
        <v>33</v>
      </c>
      <c r="B14" s="10">
        <v>62.5</v>
      </c>
      <c r="C14" s="10">
        <f t="shared" si="1"/>
        <v>142.5</v>
      </c>
      <c r="D14" s="14">
        <v>-5.32</v>
      </c>
      <c r="E14" s="2" t="s">
        <v>38</v>
      </c>
      <c r="F14" s="12"/>
      <c r="G14" s="4">
        <v>-28.92</v>
      </c>
      <c r="H14" s="2">
        <v>0.92</v>
      </c>
      <c r="I14" s="12">
        <f>G14*calibration1!$S$12+calibration1!$S$13</f>
        <v>-31.276492043997774</v>
      </c>
      <c r="J14" s="17">
        <v>-9.41</v>
      </c>
      <c r="K14" s="23">
        <v>0.46</v>
      </c>
      <c r="L14" s="21"/>
      <c r="M14" s="23"/>
    </row>
    <row r="15" spans="1:13">
      <c r="A15" s="15" t="s">
        <v>34</v>
      </c>
      <c r="B15" s="13">
        <v>67.5</v>
      </c>
      <c r="C15" s="10">
        <f t="shared" si="1"/>
        <v>147.5</v>
      </c>
      <c r="D15" s="14">
        <v>-5.9</v>
      </c>
      <c r="E15" s="2">
        <v>0.17</v>
      </c>
      <c r="F15" s="12">
        <f>D15*calibration2!$E$2+calibration2!$E$3</f>
        <v>-5.2224140341067944</v>
      </c>
      <c r="G15" s="4">
        <v>-24.33</v>
      </c>
      <c r="H15" s="2">
        <v>0.45</v>
      </c>
      <c r="I15" s="12">
        <f>G15*calibration2!$E$11+calibration2!$E$12</f>
        <v>-26.186325016857719</v>
      </c>
      <c r="J15" s="17">
        <v>-9.08</v>
      </c>
      <c r="K15" s="18">
        <v>0.28000000000000003</v>
      </c>
      <c r="L15" s="21">
        <f t="shared" si="0"/>
        <v>15.592987255996636</v>
      </c>
      <c r="M15" s="18"/>
    </row>
    <row r="16" spans="1:13">
      <c r="A16" s="15" t="s">
        <v>35</v>
      </c>
      <c r="B16" s="10">
        <v>72.5</v>
      </c>
      <c r="C16" s="10">
        <f t="shared" si="1"/>
        <v>152.5</v>
      </c>
      <c r="D16" s="14">
        <v>-6.25</v>
      </c>
      <c r="E16" s="2">
        <v>0.2</v>
      </c>
      <c r="F16" s="12">
        <f>D16*calibration2!$E$2+calibration2!$E$3</f>
        <v>-5.5948395907789257</v>
      </c>
      <c r="G16" s="4">
        <v>-24.38</v>
      </c>
      <c r="H16" s="2">
        <v>0.33</v>
      </c>
      <c r="I16" s="12">
        <f>G16*calibration2!$E$11+calibration2!$E$12</f>
        <v>-26.240272131779211</v>
      </c>
      <c r="J16" s="17">
        <v>-9.2899999999999991</v>
      </c>
      <c r="K16" s="18">
        <v>0.25</v>
      </c>
      <c r="L16" s="21">
        <f t="shared" si="0"/>
        <v>18.518444594452195</v>
      </c>
      <c r="M16" s="18"/>
    </row>
    <row r="17" spans="1:13">
      <c r="A17" s="15" t="s">
        <v>36</v>
      </c>
      <c r="B17" s="13">
        <v>77.5</v>
      </c>
      <c r="C17" s="10">
        <f t="shared" si="1"/>
        <v>157.5</v>
      </c>
      <c r="D17" s="14">
        <v>-6.07</v>
      </c>
      <c r="E17" s="2">
        <v>0.16</v>
      </c>
      <c r="F17" s="12">
        <f>D17*calibration2!$E$2+calibration2!$E$3</f>
        <v>-5.4033064473475436</v>
      </c>
      <c r="G17" s="4">
        <v>-23.7</v>
      </c>
      <c r="H17" s="2">
        <v>1</v>
      </c>
      <c r="I17" s="12">
        <f>G17*calibration2!$E$11+calibration2!$E$12</f>
        <v>-25.50659136884693</v>
      </c>
      <c r="J17" s="17">
        <v>-9.1199999999999992</v>
      </c>
      <c r="K17" s="18">
        <v>0.36</v>
      </c>
      <c r="L17" s="21">
        <f t="shared" si="0"/>
        <v>17.719860209933419</v>
      </c>
      <c r="M17" s="18"/>
    </row>
    <row r="18" spans="1:13">
      <c r="A18" s="9" t="s">
        <v>39</v>
      </c>
      <c r="B18" s="10">
        <v>82.5</v>
      </c>
      <c r="C18" s="10">
        <f t="shared" si="1"/>
        <v>162.5</v>
      </c>
      <c r="D18" s="14">
        <v>-4.24</v>
      </c>
      <c r="E18" s="2">
        <v>0.22</v>
      </c>
      <c r="F18" s="12">
        <f>D18*calibration1!$S$3+calibration1!$S$4</f>
        <v>-5.7059595961827236</v>
      </c>
      <c r="G18" s="4">
        <v>-25.53</v>
      </c>
      <c r="H18" s="4">
        <v>0.79</v>
      </c>
      <c r="I18" s="12">
        <f>G18*calibration1!$S$12+calibration1!$S$13</f>
        <v>-27.606968202398548</v>
      </c>
      <c r="J18" s="17">
        <v>-8.73</v>
      </c>
      <c r="K18" s="18">
        <v>0.44</v>
      </c>
      <c r="L18" s="21">
        <f t="shared" si="0"/>
        <v>18.040708567063241</v>
      </c>
      <c r="M18" s="18"/>
    </row>
    <row r="19" spans="1:13">
      <c r="A19" s="9" t="s">
        <v>40</v>
      </c>
      <c r="B19" s="13">
        <v>87.5</v>
      </c>
      <c r="C19" s="10">
        <f t="shared" si="1"/>
        <v>167.5</v>
      </c>
      <c r="D19" s="14">
        <v>-4.2300000000000004</v>
      </c>
      <c r="E19" s="2">
        <v>0.33</v>
      </c>
      <c r="F19" s="12">
        <f>D19*calibration1!$S$3+calibration1!$S$4</f>
        <v>-5.6953829559925762</v>
      </c>
      <c r="G19" s="4">
        <v>-27.15</v>
      </c>
      <c r="H19" s="4">
        <v>0.66</v>
      </c>
      <c r="I19" s="12">
        <f>G19*calibration1!$S$12+calibration1!$S$13</f>
        <v>-29.360545967410562</v>
      </c>
      <c r="J19" s="18">
        <v>-8.35</v>
      </c>
      <c r="K19" s="18">
        <v>0.39</v>
      </c>
      <c r="L19" s="21">
        <f t="shared" si="0"/>
        <v>16.202517680530047</v>
      </c>
      <c r="M19" s="18"/>
    </row>
    <row r="20" spans="1:13">
      <c r="A20" s="4"/>
      <c r="B20" s="4"/>
      <c r="C20" s="4"/>
      <c r="D20" s="4"/>
      <c r="E20" s="17"/>
      <c r="F20" s="18"/>
      <c r="G20" s="18"/>
      <c r="H20" s="18"/>
      <c r="I20" s="18"/>
    </row>
    <row r="21" spans="1:13" ht="36">
      <c r="A21" s="4"/>
      <c r="B21" s="4"/>
      <c r="C21" s="4"/>
      <c r="D21" s="4"/>
      <c r="E21" s="17"/>
      <c r="F21" s="18"/>
      <c r="G21" s="18"/>
      <c r="H21" s="18"/>
      <c r="I21" s="18"/>
      <c r="J21" t="s">
        <v>41</v>
      </c>
    </row>
    <row r="22" spans="1:13">
      <c r="A22" s="4"/>
      <c r="B22" s="4"/>
      <c r="C22" s="4"/>
      <c r="D22" s="4"/>
      <c r="E22" s="17"/>
      <c r="F22" s="18"/>
      <c r="G22" s="18"/>
      <c r="H22" s="18"/>
      <c r="I22" s="18"/>
    </row>
    <row r="23" spans="1:13">
      <c r="A23" s="4"/>
      <c r="B23" s="4"/>
      <c r="C23" s="4"/>
      <c r="D23" s="4"/>
      <c r="E23" s="17"/>
      <c r="F23" s="18"/>
      <c r="G23" s="18"/>
      <c r="H23" s="18"/>
      <c r="I23" s="18"/>
    </row>
    <row r="24" spans="1:13">
      <c r="A24" s="4"/>
      <c r="B24" s="4"/>
      <c r="C24" s="4"/>
      <c r="D24" s="4"/>
      <c r="E24" s="17"/>
      <c r="F24" s="18"/>
      <c r="G24" s="18"/>
      <c r="H24" s="18"/>
      <c r="I24" s="18"/>
    </row>
  </sheetData>
  <pageMargins left="0.75" right="0.75" top="1" bottom="1" header="0.51180555555555596" footer="0.5118055555555559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O2" sqref="O2:S17"/>
    </sheetView>
  </sheetViews>
  <sheetFormatPr baseColWidth="10" defaultColWidth="8.85546875" defaultRowHeight="12"/>
  <cols>
    <col min="1" max="1" width="8" customWidth="1"/>
    <col min="2" max="2" width="8.7109375" customWidth="1"/>
    <col min="3" max="3" width="11.5703125" customWidth="1"/>
    <col min="4" max="4" width="6.7109375" customWidth="1"/>
    <col min="5" max="6" width="7.85546875" customWidth="1"/>
    <col min="8" max="8" width="8" customWidth="1"/>
    <col min="9" max="9" width="8.7109375" customWidth="1"/>
    <col min="10" max="10" width="12.7109375" customWidth="1"/>
    <col min="11" max="11" width="6.7109375" customWidth="1"/>
    <col min="12" max="13" width="7.85546875" customWidth="1"/>
    <col min="19" max="19" width="14.140625"/>
  </cols>
  <sheetData>
    <row r="1" spans="1:20" ht="24">
      <c r="A1" s="6" t="s">
        <v>42</v>
      </c>
      <c r="B1" s="7" t="s">
        <v>43</v>
      </c>
      <c r="C1" s="7"/>
      <c r="D1" s="7"/>
      <c r="E1" s="7"/>
      <c r="F1" s="7"/>
      <c r="H1" s="6" t="s">
        <v>42</v>
      </c>
      <c r="I1" s="7" t="s">
        <v>44</v>
      </c>
      <c r="J1" s="7"/>
      <c r="K1" s="7"/>
      <c r="L1" s="7"/>
      <c r="M1" s="7"/>
    </row>
    <row r="2" spans="1:20" ht="24">
      <c r="A2" s="1" t="s">
        <v>14</v>
      </c>
      <c r="B2" s="1" t="s">
        <v>45</v>
      </c>
      <c r="C2" s="2" t="s">
        <v>46</v>
      </c>
      <c r="D2" s="1" t="s">
        <v>47</v>
      </c>
      <c r="E2" s="3"/>
      <c r="F2" s="3"/>
      <c r="H2" s="1" t="s">
        <v>14</v>
      </c>
      <c r="I2" s="1" t="s">
        <v>45</v>
      </c>
      <c r="J2" s="2" t="s">
        <v>46</v>
      </c>
      <c r="K2" s="1" t="s">
        <v>47</v>
      </c>
      <c r="L2" s="3"/>
      <c r="M2" s="3"/>
      <c r="O2" s="1" t="s">
        <v>14</v>
      </c>
      <c r="P2" s="1" t="s">
        <v>45</v>
      </c>
      <c r="Q2" s="2" t="s">
        <v>46</v>
      </c>
      <c r="R2" s="1" t="s">
        <v>47</v>
      </c>
      <c r="S2" s="3"/>
      <c r="T2" s="3"/>
    </row>
    <row r="3" spans="1:20">
      <c r="A3" s="4" t="s">
        <v>48</v>
      </c>
      <c r="B3" s="4">
        <v>-7.22</v>
      </c>
      <c r="C3" s="2">
        <v>0.25</v>
      </c>
      <c r="D3" s="4">
        <v>-8.92</v>
      </c>
      <c r="E3" s="5" t="s">
        <v>49</v>
      </c>
      <c r="F3" s="4">
        <f>SLOPE(D3:D4,B3:B4)</f>
        <v>0.98032786885245893</v>
      </c>
      <c r="H3" s="4" t="s">
        <v>48</v>
      </c>
      <c r="I3" s="4">
        <v>-6.53</v>
      </c>
      <c r="J3" s="2">
        <v>0.28999999999999998</v>
      </c>
      <c r="K3" s="4">
        <v>-8.92</v>
      </c>
      <c r="L3" s="5" t="s">
        <v>49</v>
      </c>
      <c r="M3" s="4">
        <f>SLOPE(K3:K4,I3:I4)</f>
        <v>1.169491525423729</v>
      </c>
      <c r="O3" s="4" t="s">
        <v>48</v>
      </c>
      <c r="P3" s="4">
        <v>-7.22</v>
      </c>
      <c r="Q3" s="2">
        <v>0.25</v>
      </c>
      <c r="R3" s="4">
        <v>-8.92</v>
      </c>
      <c r="S3">
        <f>SLOPE(R3:R8,P3:P8)</f>
        <v>1.0576640190147493</v>
      </c>
      <c r="T3" t="s">
        <v>50</v>
      </c>
    </row>
    <row r="4" spans="1:20" ht="24">
      <c r="A4" s="4" t="s">
        <v>51</v>
      </c>
      <c r="B4" s="4">
        <v>1.93</v>
      </c>
      <c r="C4" s="2">
        <v>0.3</v>
      </c>
      <c r="D4" s="4">
        <v>0.05</v>
      </c>
      <c r="E4" s="5" t="s">
        <v>52</v>
      </c>
      <c r="F4" s="4">
        <f>INTERCEPT(D3:D4,B3:B4)</f>
        <v>-1.8420327868852455</v>
      </c>
      <c r="H4" s="4" t="s">
        <v>51</v>
      </c>
      <c r="I4" s="4">
        <v>1.1399999999999999</v>
      </c>
      <c r="J4" s="2">
        <v>0.25</v>
      </c>
      <c r="K4" s="4">
        <v>0.05</v>
      </c>
      <c r="L4" s="5" t="s">
        <v>52</v>
      </c>
      <c r="M4" s="4">
        <f>INTERCEPT(K3:K4,I3:I4)</f>
        <v>-1.2832203389830497</v>
      </c>
      <c r="O4" s="4" t="s">
        <v>51</v>
      </c>
      <c r="P4" s="4">
        <v>1.93</v>
      </c>
      <c r="Q4" s="2">
        <v>0.3</v>
      </c>
      <c r="R4" s="4">
        <v>0.05</v>
      </c>
      <c r="S4">
        <f>INTERCEPT(R3:R8,P3:P8)</f>
        <v>-1.2214641555601862</v>
      </c>
      <c r="T4" t="s">
        <v>53</v>
      </c>
    </row>
    <row r="5" spans="1:20">
      <c r="A5" s="4"/>
      <c r="B5" s="4"/>
      <c r="C5" s="2"/>
      <c r="D5" s="4"/>
      <c r="E5" s="4"/>
      <c r="F5" s="4"/>
      <c r="H5" s="4"/>
      <c r="I5" s="4"/>
      <c r="J5" s="2"/>
      <c r="K5" s="4"/>
      <c r="L5" s="4"/>
      <c r="M5" s="4"/>
      <c r="O5" s="4" t="s">
        <v>48</v>
      </c>
      <c r="P5" s="4">
        <v>-6.53</v>
      </c>
      <c r="Q5" s="2">
        <v>0.28999999999999998</v>
      </c>
      <c r="R5" s="4">
        <v>-8.92</v>
      </c>
    </row>
    <row r="6" spans="1:20">
      <c r="A6" s="4"/>
      <c r="B6" s="4"/>
      <c r="C6" s="2"/>
      <c r="D6" s="4"/>
      <c r="E6" s="4"/>
      <c r="F6" s="4"/>
      <c r="H6" s="4"/>
      <c r="I6" s="4"/>
      <c r="J6" s="2"/>
      <c r="K6" s="4"/>
      <c r="L6" s="4"/>
      <c r="M6" s="4"/>
      <c r="O6" s="4" t="s">
        <v>51</v>
      </c>
      <c r="P6" s="4">
        <v>1.1399999999999999</v>
      </c>
      <c r="Q6" s="2">
        <v>0.25</v>
      </c>
      <c r="R6" s="4">
        <v>0.05</v>
      </c>
    </row>
    <row r="7" spans="1:20" ht="24">
      <c r="A7" s="5" t="s">
        <v>17</v>
      </c>
      <c r="B7" s="5" t="s">
        <v>45</v>
      </c>
      <c r="C7" s="2" t="s">
        <v>15</v>
      </c>
      <c r="D7" s="5" t="s">
        <v>54</v>
      </c>
      <c r="E7" s="4"/>
      <c r="F7" s="4"/>
      <c r="H7" s="5" t="s">
        <v>17</v>
      </c>
      <c r="I7" s="5" t="s">
        <v>45</v>
      </c>
      <c r="J7" s="2" t="s">
        <v>15</v>
      </c>
      <c r="K7" s="5" t="s">
        <v>54</v>
      </c>
      <c r="L7" s="4"/>
      <c r="M7" s="4"/>
      <c r="O7" s="4" t="s">
        <v>48</v>
      </c>
      <c r="P7" s="4">
        <v>-7.82</v>
      </c>
      <c r="Q7" s="2">
        <v>0.27</v>
      </c>
      <c r="R7" s="4">
        <v>-8.92</v>
      </c>
    </row>
    <row r="8" spans="1:20">
      <c r="A8" s="4" t="s">
        <v>48</v>
      </c>
      <c r="B8" s="4">
        <v>-57.85</v>
      </c>
      <c r="C8" s="2">
        <v>0.8</v>
      </c>
      <c r="D8" s="4">
        <v>-60.9</v>
      </c>
      <c r="E8" s="5" t="s">
        <v>49</v>
      </c>
      <c r="F8" s="4">
        <f>SLOPE(D8:D9,B8:B9)</f>
        <v>1.0255205886957883</v>
      </c>
      <c r="H8" s="4" t="s">
        <v>48</v>
      </c>
      <c r="I8" s="4">
        <v>-55.01</v>
      </c>
      <c r="J8" s="2">
        <v>0.88</v>
      </c>
      <c r="K8" s="4">
        <v>-60.9</v>
      </c>
      <c r="L8" s="5" t="s">
        <v>49</v>
      </c>
      <c r="M8" s="4">
        <f>SLOPE(K8:K9,I8:I9)</f>
        <v>1.1030650050522062</v>
      </c>
      <c r="O8" s="4" t="s">
        <v>51</v>
      </c>
      <c r="P8" s="4">
        <v>0.27</v>
      </c>
      <c r="Q8" s="2">
        <v>0.26</v>
      </c>
      <c r="R8" s="4">
        <v>0.05</v>
      </c>
    </row>
    <row r="9" spans="1:20" ht="24">
      <c r="A9" s="4" t="s">
        <v>51</v>
      </c>
      <c r="B9" s="4">
        <v>6.02</v>
      </c>
      <c r="C9" s="2">
        <v>0.97</v>
      </c>
      <c r="D9" s="4">
        <v>4.5999999999999996</v>
      </c>
      <c r="E9" s="5" t="s">
        <v>52</v>
      </c>
      <c r="F9" s="4">
        <f>INTERCEPT(D8:D9,B8:B9)</f>
        <v>-1.5736339439486464</v>
      </c>
      <c r="H9" s="4" t="s">
        <v>51</v>
      </c>
      <c r="I9" s="4">
        <v>4.37</v>
      </c>
      <c r="J9" s="2">
        <v>0.52</v>
      </c>
      <c r="K9" s="4">
        <v>4.5999999999999996</v>
      </c>
      <c r="L9" s="5" t="s">
        <v>52</v>
      </c>
      <c r="M9" s="4">
        <f>INTERCEPT(K8:K9,I8:I9)</f>
        <v>-0.22039407207813966</v>
      </c>
    </row>
    <row r="10" spans="1:20">
      <c r="A10" s="4"/>
      <c r="B10" s="4"/>
      <c r="C10" s="2"/>
      <c r="D10" s="4"/>
      <c r="E10" s="4"/>
      <c r="F10" s="4"/>
      <c r="H10" s="4"/>
      <c r="I10" s="4"/>
      <c r="J10" s="2"/>
      <c r="K10" s="4"/>
      <c r="L10" s="4"/>
      <c r="M10" s="4"/>
    </row>
    <row r="11" spans="1:20" ht="24">
      <c r="A11" s="4"/>
      <c r="B11" s="4"/>
      <c r="C11" s="2"/>
      <c r="D11" s="4"/>
      <c r="E11" s="4"/>
      <c r="F11" s="4"/>
      <c r="H11" s="4"/>
      <c r="I11" s="4"/>
      <c r="J11" s="2"/>
      <c r="K11" s="4"/>
      <c r="L11" s="4"/>
      <c r="M11" s="4"/>
      <c r="O11" s="5" t="s">
        <v>17</v>
      </c>
      <c r="P11" s="5" t="s">
        <v>45</v>
      </c>
      <c r="Q11" s="2" t="s">
        <v>15</v>
      </c>
      <c r="R11" s="5" t="s">
        <v>54</v>
      </c>
    </row>
    <row r="12" spans="1:20" ht="24">
      <c r="A12" s="1" t="s">
        <v>37</v>
      </c>
      <c r="B12" s="1" t="s">
        <v>45</v>
      </c>
      <c r="C12" s="2" t="s">
        <v>15</v>
      </c>
      <c r="D12" s="1" t="s">
        <v>47</v>
      </c>
      <c r="E12" s="3"/>
      <c r="F12" s="3"/>
      <c r="H12" s="1" t="s">
        <v>37</v>
      </c>
      <c r="I12" s="1" t="s">
        <v>45</v>
      </c>
      <c r="J12" s="2" t="s">
        <v>15</v>
      </c>
      <c r="K12" s="1" t="s">
        <v>47</v>
      </c>
      <c r="L12" s="3"/>
      <c r="M12" s="3"/>
      <c r="O12" s="4" t="s">
        <v>48</v>
      </c>
      <c r="P12" s="4">
        <v>-57.85</v>
      </c>
      <c r="Q12" s="2">
        <v>0.8</v>
      </c>
      <c r="R12" s="4">
        <v>-60.9</v>
      </c>
      <c r="S12">
        <f>SLOPE(R12:R17,P12:P17)</f>
        <v>1.0824554105012463</v>
      </c>
    </row>
    <row r="13" spans="1:20">
      <c r="A13" s="4" t="s">
        <v>48</v>
      </c>
      <c r="B13" s="4">
        <v>-10.7</v>
      </c>
      <c r="C13" s="2">
        <v>0.2</v>
      </c>
      <c r="D13" s="4"/>
      <c r="E13" s="5" t="s">
        <v>49</v>
      </c>
      <c r="F13" s="4" t="e">
        <f>SLOPE(D13:D14,B13:B14)</f>
        <v>#DIV/0!</v>
      </c>
      <c r="H13" s="4" t="s">
        <v>48</v>
      </c>
      <c r="I13" s="4">
        <v>-9.69</v>
      </c>
      <c r="J13" s="2">
        <v>0.25</v>
      </c>
      <c r="K13" s="4"/>
      <c r="L13" s="5" t="s">
        <v>49</v>
      </c>
      <c r="M13" s="4" t="e">
        <f>SLOPE(K13:K14,I13:I14)</f>
        <v>#DIV/0!</v>
      </c>
      <c r="O13" s="4" t="s">
        <v>51</v>
      </c>
      <c r="P13" s="4">
        <v>6.02</v>
      </c>
      <c r="Q13" s="2">
        <v>0.97</v>
      </c>
      <c r="R13" s="4">
        <v>4.5999999999999996</v>
      </c>
      <c r="S13">
        <f>INTERCEPT(R12:R17,P12:P17)</f>
        <v>2.8118427698270665E-2</v>
      </c>
    </row>
    <row r="14" spans="1:20" ht="24">
      <c r="A14" s="4" t="s">
        <v>51</v>
      </c>
      <c r="B14" s="4">
        <v>-5.84</v>
      </c>
      <c r="C14" s="2">
        <v>0.49</v>
      </c>
      <c r="D14" s="4"/>
      <c r="E14" s="5" t="s">
        <v>52</v>
      </c>
      <c r="F14" s="4" t="e">
        <f>INTERCEPT(D13:D14,B13:B14)</f>
        <v>#DIV/0!</v>
      </c>
      <c r="H14" s="4" t="s">
        <v>51</v>
      </c>
      <c r="I14" s="4">
        <v>5.2</v>
      </c>
      <c r="J14" s="2">
        <v>0.4</v>
      </c>
      <c r="K14" s="4"/>
      <c r="L14" s="5" t="s">
        <v>52</v>
      </c>
      <c r="M14" s="4" t="e">
        <f>INTERCEPT(K13:K14,I13:I14)</f>
        <v>#DIV/0!</v>
      </c>
      <c r="O14" s="4" t="s">
        <v>48</v>
      </c>
      <c r="P14" s="4">
        <v>-55.01</v>
      </c>
      <c r="Q14" s="2">
        <v>0.88</v>
      </c>
      <c r="R14" s="4">
        <v>-60.9</v>
      </c>
    </row>
    <row r="15" spans="1:20">
      <c r="O15" s="4" t="s">
        <v>51</v>
      </c>
      <c r="P15" s="4">
        <v>4.37</v>
      </c>
      <c r="Q15" s="2">
        <v>0.52</v>
      </c>
      <c r="R15" s="4">
        <v>4.5999999999999996</v>
      </c>
    </row>
    <row r="16" spans="1:20">
      <c r="O16" s="4" t="s">
        <v>48</v>
      </c>
      <c r="P16" s="4">
        <v>-55.8</v>
      </c>
      <c r="Q16" s="2">
        <v>0.96</v>
      </c>
      <c r="R16" s="4">
        <v>-60.9</v>
      </c>
    </row>
    <row r="17" spans="8:18" ht="24">
      <c r="H17" s="6" t="s">
        <v>42</v>
      </c>
      <c r="I17" s="7" t="s">
        <v>55</v>
      </c>
      <c r="J17" s="7"/>
      <c r="K17" s="7"/>
      <c r="L17" s="7"/>
      <c r="M17" s="7"/>
      <c r="O17" s="4" t="s">
        <v>51</v>
      </c>
      <c r="P17" s="4">
        <v>2.08</v>
      </c>
      <c r="Q17" s="2">
        <v>0.99</v>
      </c>
      <c r="R17" s="4">
        <v>4.5999999999999996</v>
      </c>
    </row>
    <row r="18" spans="8:18" ht="24">
      <c r="H18" s="1" t="s">
        <v>14</v>
      </c>
      <c r="I18" s="1" t="s">
        <v>45</v>
      </c>
      <c r="J18" s="2" t="s">
        <v>46</v>
      </c>
      <c r="K18" s="1" t="s">
        <v>47</v>
      </c>
      <c r="L18" s="3"/>
      <c r="M18" s="3"/>
    </row>
    <row r="19" spans="8:18">
      <c r="H19" s="4" t="s">
        <v>48</v>
      </c>
      <c r="I19" s="4">
        <v>-7.82</v>
      </c>
      <c r="J19" s="2">
        <v>0.27</v>
      </c>
      <c r="K19" s="4">
        <v>-8.92</v>
      </c>
      <c r="L19" s="5" t="s">
        <v>49</v>
      </c>
      <c r="M19" s="4">
        <f>SLOPE(K19:K20,I19:I20)</f>
        <v>1.1087762669962915</v>
      </c>
    </row>
    <row r="20" spans="8:18" ht="24">
      <c r="H20" s="4" t="s">
        <v>51</v>
      </c>
      <c r="I20" s="4">
        <v>0.27</v>
      </c>
      <c r="J20" s="2">
        <v>0.26</v>
      </c>
      <c r="K20" s="4">
        <v>0.05</v>
      </c>
      <c r="L20" s="5" t="s">
        <v>52</v>
      </c>
      <c r="M20" s="4">
        <f>INTERCEPT(K19:K20,I19:I20)</f>
        <v>-0.24936959208899889</v>
      </c>
    </row>
    <row r="21" spans="8:18">
      <c r="H21" s="4"/>
      <c r="I21" s="4"/>
      <c r="J21" s="2"/>
      <c r="K21" s="4"/>
      <c r="L21" s="4"/>
      <c r="M21" s="4"/>
    </row>
    <row r="22" spans="8:18">
      <c r="H22" s="4"/>
      <c r="I22" s="4"/>
      <c r="J22" s="2"/>
      <c r="K22" s="4"/>
      <c r="L22" s="4"/>
      <c r="M22" s="4"/>
    </row>
    <row r="23" spans="8:18" ht="24">
      <c r="H23" s="5" t="s">
        <v>17</v>
      </c>
      <c r="I23" s="5" t="s">
        <v>45</v>
      </c>
      <c r="J23" s="2" t="s">
        <v>15</v>
      </c>
      <c r="K23" s="5" t="s">
        <v>54</v>
      </c>
      <c r="L23" s="4"/>
      <c r="M23" s="4"/>
    </row>
    <row r="24" spans="8:18">
      <c r="H24" s="4" t="s">
        <v>48</v>
      </c>
      <c r="I24" s="4">
        <v>-55.8</v>
      </c>
      <c r="J24" s="2">
        <v>0.96</v>
      </c>
      <c r="K24" s="4">
        <v>-60.9</v>
      </c>
      <c r="L24" s="5" t="s">
        <v>49</v>
      </c>
      <c r="M24" s="4">
        <f>SLOPE(K24:K25,I24:I25)</f>
        <v>1.1316516931582585</v>
      </c>
    </row>
    <row r="25" spans="8:18" ht="24">
      <c r="H25" s="4" t="s">
        <v>51</v>
      </c>
      <c r="I25" s="4">
        <v>2.08</v>
      </c>
      <c r="J25" s="2">
        <v>0.99</v>
      </c>
      <c r="K25" s="4">
        <v>4.5999999999999996</v>
      </c>
      <c r="L25" s="5" t="s">
        <v>52</v>
      </c>
      <c r="M25" s="4">
        <f>INTERCEPT(K24:K25,I24:I25)</f>
        <v>2.2461644782308241</v>
      </c>
    </row>
    <row r="26" spans="8:18">
      <c r="H26" s="4"/>
      <c r="I26" s="4"/>
      <c r="J26" s="2"/>
      <c r="K26" s="4"/>
      <c r="L26" s="4"/>
      <c r="M26" s="4"/>
    </row>
    <row r="27" spans="8:18">
      <c r="H27" s="4"/>
      <c r="I27" s="4"/>
      <c r="J27" s="2"/>
      <c r="K27" s="4"/>
      <c r="L27" s="4"/>
      <c r="M27" s="4"/>
    </row>
    <row r="28" spans="8:18" ht="24">
      <c r="H28" s="1" t="s">
        <v>37</v>
      </c>
      <c r="I28" s="1" t="s">
        <v>45</v>
      </c>
      <c r="J28" s="2" t="s">
        <v>15</v>
      </c>
      <c r="K28" s="1" t="s">
        <v>47</v>
      </c>
      <c r="L28" s="3"/>
      <c r="M28" s="3"/>
    </row>
    <row r="29" spans="8:18">
      <c r="H29" s="4" t="s">
        <v>48</v>
      </c>
      <c r="I29" s="4">
        <v>-9.9600000000000009</v>
      </c>
      <c r="J29" s="2">
        <v>0.39</v>
      </c>
      <c r="K29" s="4"/>
      <c r="L29" s="5" t="s">
        <v>49</v>
      </c>
      <c r="M29" s="4" t="e">
        <f>SLOPE(K29:K30,I29:I30)</f>
        <v>#DIV/0!</v>
      </c>
    </row>
    <row r="30" spans="8:18" ht="24">
      <c r="H30" s="4" t="s">
        <v>51</v>
      </c>
      <c r="I30" s="4">
        <v>-5.37</v>
      </c>
      <c r="J30" s="2">
        <v>0.61</v>
      </c>
      <c r="K30" s="4"/>
      <c r="L30" s="5" t="s">
        <v>52</v>
      </c>
      <c r="M30" s="4" t="e">
        <f>INTERCEPT(K29:K30,I29:I30)</f>
        <v>#DIV/0!</v>
      </c>
    </row>
    <row r="35" spans="1:5">
      <c r="A35" s="8"/>
      <c r="B35" s="8"/>
      <c r="C35" s="8"/>
      <c r="D35" s="8"/>
      <c r="E35" s="8"/>
    </row>
  </sheetData>
  <pageMargins left="0.75" right="0.75" top="1" bottom="1" header="0.51180555555555596" footer="0.5118055555555559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2" sqref="E2"/>
    </sheetView>
  </sheetViews>
  <sheetFormatPr baseColWidth="10" defaultColWidth="8.85546875" defaultRowHeight="12"/>
  <sheetData>
    <row r="1" spans="1:5" ht="24">
      <c r="A1" s="1" t="s">
        <v>14</v>
      </c>
      <c r="B1" s="1" t="s">
        <v>45</v>
      </c>
      <c r="C1" s="2" t="s">
        <v>46</v>
      </c>
      <c r="D1" s="1" t="s">
        <v>47</v>
      </c>
      <c r="E1" s="3"/>
    </row>
    <row r="2" spans="1:5">
      <c r="A2" s="4" t="s">
        <v>48</v>
      </c>
      <c r="B2" s="4">
        <v>-9.02</v>
      </c>
      <c r="C2" s="2">
        <v>0.28999999999999998</v>
      </c>
      <c r="D2" s="4">
        <v>-8.92</v>
      </c>
      <c r="E2">
        <f>SLOPE(D2:D7,B2:B7)</f>
        <v>1.0640730190632341</v>
      </c>
    </row>
    <row r="3" spans="1:5">
      <c r="A3" s="4" t="s">
        <v>51</v>
      </c>
      <c r="B3" s="4">
        <v>-1.49</v>
      </c>
      <c r="C3" s="2">
        <v>0.3</v>
      </c>
      <c r="D3" s="4">
        <v>0.05</v>
      </c>
      <c r="E3">
        <f>INTERCEPT(D2:D7,B2:B7)</f>
        <v>1.0556167783662875</v>
      </c>
    </row>
    <row r="4" spans="1:5">
      <c r="A4" s="4" t="s">
        <v>48</v>
      </c>
      <c r="B4" s="4">
        <v>-9.65</v>
      </c>
      <c r="C4" s="2">
        <v>0.36</v>
      </c>
      <c r="D4" s="4">
        <v>-8.92</v>
      </c>
    </row>
    <row r="5" spans="1:5">
      <c r="A5" s="4" t="s">
        <v>51</v>
      </c>
      <c r="B5" s="4">
        <v>-0.95</v>
      </c>
      <c r="C5" s="2">
        <v>0.3</v>
      </c>
      <c r="D5" s="4">
        <v>0.05</v>
      </c>
    </row>
    <row r="6" spans="1:5">
      <c r="A6" s="4" t="s">
        <v>48</v>
      </c>
      <c r="B6" s="4">
        <v>-9.3699999999999992</v>
      </c>
      <c r="C6" s="2">
        <v>0.34</v>
      </c>
      <c r="D6" s="4">
        <v>-8.92</v>
      </c>
    </row>
    <row r="7" spans="1:5">
      <c r="A7" s="4" t="s">
        <v>51</v>
      </c>
      <c r="B7" s="4">
        <v>-0.48</v>
      </c>
      <c r="C7" s="2">
        <v>0.19</v>
      </c>
      <c r="D7" s="4">
        <v>0.05</v>
      </c>
    </row>
    <row r="10" spans="1:5" ht="24">
      <c r="A10" s="5" t="s">
        <v>17</v>
      </c>
      <c r="B10" s="5" t="s">
        <v>45</v>
      </c>
      <c r="C10" s="2" t="s">
        <v>15</v>
      </c>
      <c r="D10" s="5" t="s">
        <v>54</v>
      </c>
    </row>
    <row r="11" spans="1:5">
      <c r="A11" s="4" t="s">
        <v>48</v>
      </c>
      <c r="B11" s="4">
        <v>-53.34</v>
      </c>
      <c r="C11" s="2">
        <v>0.35</v>
      </c>
      <c r="D11" s="4">
        <v>-60.9</v>
      </c>
      <c r="E11">
        <f>SLOPE(D11:D16,B11:B16)</f>
        <v>1.0789422984298238</v>
      </c>
    </row>
    <row r="12" spans="1:5">
      <c r="A12" s="4" t="s">
        <v>51</v>
      </c>
      <c r="B12" s="4">
        <v>1.41</v>
      </c>
      <c r="C12" s="2">
        <v>0.79</v>
      </c>
      <c r="D12" s="4">
        <v>4.5999999999999996</v>
      </c>
      <c r="E12">
        <f>INTERCEPT(D11:D16,B11:B16)</f>
        <v>6.4341103939892008E-2</v>
      </c>
    </row>
    <row r="13" spans="1:5">
      <c r="A13" s="4" t="s">
        <v>48</v>
      </c>
      <c r="B13" s="4">
        <v>-58.44</v>
      </c>
      <c r="C13" s="2">
        <v>0.92</v>
      </c>
      <c r="D13" s="4">
        <v>-60.9</v>
      </c>
    </row>
    <row r="14" spans="1:5">
      <c r="A14" s="4" t="s">
        <v>51</v>
      </c>
      <c r="B14" s="4">
        <v>4.6100000000000003</v>
      </c>
      <c r="C14" s="2">
        <v>0.34</v>
      </c>
      <c r="D14" s="4">
        <v>4.5999999999999996</v>
      </c>
    </row>
    <row r="15" spans="1:5">
      <c r="A15" s="4" t="s">
        <v>48</v>
      </c>
      <c r="B15" s="4">
        <v>-57.3</v>
      </c>
      <c r="C15" s="2">
        <v>0.49</v>
      </c>
      <c r="D15" s="4">
        <v>-60.9</v>
      </c>
    </row>
    <row r="16" spans="1:5">
      <c r="A16" s="4" t="s">
        <v>51</v>
      </c>
      <c r="B16" s="4">
        <v>6.16</v>
      </c>
      <c r="C16" s="2">
        <v>0.83</v>
      </c>
      <c r="D16" s="4">
        <v>4.5999999999999996</v>
      </c>
    </row>
  </sheetData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2" sqref="E2"/>
    </sheetView>
  </sheetViews>
  <sheetFormatPr baseColWidth="10" defaultColWidth="8.85546875" defaultRowHeight="12"/>
  <sheetData>
    <row r="1" spans="1:5">
      <c r="A1" t="s">
        <v>14</v>
      </c>
      <c r="B1" t="s">
        <v>17</v>
      </c>
      <c r="D1" t="s">
        <v>14</v>
      </c>
      <c r="E1" t="s">
        <v>17</v>
      </c>
    </row>
    <row r="2" spans="1:5">
      <c r="A2">
        <v>-10</v>
      </c>
      <c r="B2">
        <f>8*A2+10</f>
        <v>-70</v>
      </c>
      <c r="D2">
        <v>-10</v>
      </c>
      <c r="E2">
        <f>8*D2+20</f>
        <v>-60</v>
      </c>
    </row>
    <row r="3" spans="1:5">
      <c r="A3">
        <v>0</v>
      </c>
      <c r="B3">
        <f>8*A3+10</f>
        <v>10</v>
      </c>
      <c r="D3">
        <v>0</v>
      </c>
      <c r="E3">
        <f>8*D3+20</f>
        <v>20</v>
      </c>
    </row>
  </sheetData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工作表 1</vt:lpstr>
      <vt:lpstr>Isotope 212 A1</vt:lpstr>
      <vt:lpstr>Isotope 212 A2</vt:lpstr>
      <vt:lpstr>calibration1</vt:lpstr>
      <vt:lpstr>calibration2</vt:lpstr>
      <vt:lpstr>GMWL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Külls, Christoph</dc:creator>
  <cp:lastModifiedBy>Külls, Christoph</cp:lastModifiedBy>
  <dcterms:created xsi:type="dcterms:W3CDTF">2017-09-20T09:15:00Z</dcterms:created>
  <dcterms:modified xsi:type="dcterms:W3CDTF">2017-09-22T07:11:33Z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